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nnh.local\nnhshares\RedirectFolders\5061\Documents\DBS\DBS_nové návrhy registračních listů2025\Finální verze\"/>
    </mc:Choice>
  </mc:AlternateContent>
  <xr:revisionPtr revIDLastSave="0" documentId="8_{F68FB2DB-7563-451E-9B7B-606EC4A6B11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Vstupní data" sheetId="1" r:id="rId1"/>
    <sheet name="CMA" sheetId="2" r:id="rId2"/>
    <sheet name="Výsledky CMA" sheetId="3" r:id="rId3"/>
    <sheet name="BIA bez ZUM" sheetId="6" r:id="rId4"/>
    <sheet name="BIA se ZUM" sheetId="10" r:id="rId5"/>
    <sheet name="CA se ZUM - penetrace +50%" sheetId="13" r:id="rId6"/>
    <sheet name="CA se ZUM - penetrace -50%" sheetId="14" r:id="rId7"/>
    <sheet name="CA Náklady ZUM +10%" sheetId="11" r:id="rId8"/>
    <sheet name="CA Náklady ZUM - 10%" sheetId="12" r:id="rId9"/>
    <sheet name="Výpočet potenciálních pacientů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1" i="12" l="1"/>
  <c r="F40" i="12"/>
  <c r="E40" i="12"/>
  <c r="E39" i="12"/>
  <c r="F39" i="12"/>
  <c r="D39" i="12"/>
  <c r="D38" i="12"/>
  <c r="E38" i="12"/>
  <c r="F38" i="12"/>
  <c r="C38" i="12"/>
  <c r="C37" i="12"/>
  <c r="D37" i="12"/>
  <c r="E37" i="12"/>
  <c r="F37" i="12"/>
  <c r="B37" i="12"/>
  <c r="F34" i="12"/>
  <c r="F33" i="12"/>
  <c r="E33" i="12"/>
  <c r="E32" i="12"/>
  <c r="F32" i="12"/>
  <c r="D32" i="12"/>
  <c r="D31" i="12"/>
  <c r="E31" i="12"/>
  <c r="F31" i="12"/>
  <c r="C31" i="12"/>
  <c r="C30" i="12"/>
  <c r="D30" i="12"/>
  <c r="E30" i="12"/>
  <c r="F30" i="12"/>
  <c r="B30" i="12"/>
  <c r="F28" i="12"/>
  <c r="F27" i="12"/>
  <c r="E27" i="12"/>
  <c r="E26" i="12"/>
  <c r="F26" i="12"/>
  <c r="D26" i="12"/>
  <c r="D25" i="12"/>
  <c r="E25" i="12"/>
  <c r="F25" i="12"/>
  <c r="C25" i="12"/>
  <c r="C24" i="12"/>
  <c r="D24" i="12"/>
  <c r="E24" i="12"/>
  <c r="F24" i="12"/>
  <c r="B24" i="12"/>
  <c r="F22" i="12"/>
  <c r="F21" i="12"/>
  <c r="E21" i="12"/>
  <c r="E20" i="12"/>
  <c r="F20" i="12"/>
  <c r="D20" i="12"/>
  <c r="D19" i="12"/>
  <c r="E19" i="12"/>
  <c r="F19" i="12"/>
  <c r="C19" i="12"/>
  <c r="C18" i="12"/>
  <c r="D18" i="12"/>
  <c r="E18" i="12"/>
  <c r="F18" i="12"/>
  <c r="B18" i="12"/>
  <c r="F7" i="12"/>
  <c r="E7" i="12"/>
  <c r="E14" i="12" s="1"/>
  <c r="D7" i="12"/>
  <c r="D14" i="12" s="1"/>
  <c r="C7" i="12"/>
  <c r="B7" i="12"/>
  <c r="B43" i="12" s="1"/>
  <c r="F41" i="11"/>
  <c r="F40" i="11"/>
  <c r="E40" i="11"/>
  <c r="E39" i="11"/>
  <c r="F39" i="11"/>
  <c r="D39" i="11"/>
  <c r="D38" i="11"/>
  <c r="E38" i="11"/>
  <c r="F38" i="11"/>
  <c r="C38" i="11"/>
  <c r="C37" i="11"/>
  <c r="D37" i="11"/>
  <c r="E37" i="11"/>
  <c r="F37" i="11"/>
  <c r="B37" i="11"/>
  <c r="F28" i="11"/>
  <c r="F27" i="11"/>
  <c r="E27" i="11"/>
  <c r="E26" i="11"/>
  <c r="F26" i="11"/>
  <c r="D26" i="11"/>
  <c r="D25" i="11"/>
  <c r="E25" i="11"/>
  <c r="F25" i="11"/>
  <c r="C25" i="11"/>
  <c r="C24" i="11"/>
  <c r="D24" i="11"/>
  <c r="E24" i="11"/>
  <c r="F24" i="11"/>
  <c r="B24" i="11"/>
  <c r="F33" i="11"/>
  <c r="F34" i="11"/>
  <c r="E33" i="11"/>
  <c r="E32" i="11"/>
  <c r="F32" i="11"/>
  <c r="D32" i="11"/>
  <c r="D31" i="11"/>
  <c r="E31" i="11"/>
  <c r="F31" i="11"/>
  <c r="C31" i="11"/>
  <c r="C30" i="11"/>
  <c r="D30" i="11"/>
  <c r="E30" i="11"/>
  <c r="F30" i="11"/>
  <c r="B30" i="11"/>
  <c r="F22" i="11"/>
  <c r="F21" i="11"/>
  <c r="E21" i="11"/>
  <c r="E20" i="11"/>
  <c r="F20" i="11"/>
  <c r="D20" i="11"/>
  <c r="D19" i="11"/>
  <c r="E19" i="11"/>
  <c r="F19" i="11"/>
  <c r="C19" i="11"/>
  <c r="C18" i="11"/>
  <c r="D18" i="11"/>
  <c r="E18" i="11"/>
  <c r="F18" i="11"/>
  <c r="B18" i="11"/>
  <c r="F28" i="14"/>
  <c r="F27" i="14"/>
  <c r="E27" i="14"/>
  <c r="F26" i="14"/>
  <c r="E26" i="14"/>
  <c r="D26" i="14"/>
  <c r="F25" i="14"/>
  <c r="E25" i="14"/>
  <c r="D25" i="14"/>
  <c r="C25" i="14"/>
  <c r="F24" i="14"/>
  <c r="E24" i="14"/>
  <c r="D24" i="14"/>
  <c r="C24" i="14"/>
  <c r="B24" i="14"/>
  <c r="F7" i="14"/>
  <c r="F22" i="14" s="1"/>
  <c r="E7" i="14"/>
  <c r="F21" i="14" s="1"/>
  <c r="D7" i="14"/>
  <c r="D14" i="14" s="1"/>
  <c r="C7" i="14"/>
  <c r="B7" i="14"/>
  <c r="F18" i="14" s="1"/>
  <c r="F28" i="13"/>
  <c r="F27" i="13"/>
  <c r="E27" i="13"/>
  <c r="F26" i="13"/>
  <c r="E26" i="13"/>
  <c r="D26" i="13"/>
  <c r="F25" i="13"/>
  <c r="E25" i="13"/>
  <c r="D25" i="13"/>
  <c r="C25" i="13"/>
  <c r="F24" i="13"/>
  <c r="E24" i="13"/>
  <c r="D24" i="13"/>
  <c r="C24" i="13"/>
  <c r="B24" i="13"/>
  <c r="F7" i="13"/>
  <c r="F22" i="13" s="1"/>
  <c r="E7" i="13"/>
  <c r="D7" i="13"/>
  <c r="E20" i="13" s="1"/>
  <c r="C7" i="13"/>
  <c r="D19" i="13" s="1"/>
  <c r="B7" i="13"/>
  <c r="F18" i="13" s="1"/>
  <c r="B30" i="6"/>
  <c r="C24" i="6"/>
  <c r="D26" i="6"/>
  <c r="D25" i="6"/>
  <c r="D24" i="6"/>
  <c r="E26" i="6"/>
  <c r="E25" i="6"/>
  <c r="E24" i="6"/>
  <c r="F24" i="6"/>
  <c r="F25" i="6"/>
  <c r="F26" i="6"/>
  <c r="F27" i="6"/>
  <c r="F28" i="6"/>
  <c r="E27" i="6"/>
  <c r="C25" i="6"/>
  <c r="B24" i="6"/>
  <c r="B37" i="6"/>
  <c r="F34" i="6"/>
  <c r="F33" i="6"/>
  <c r="E33" i="6"/>
  <c r="D32" i="6"/>
  <c r="E32" i="6"/>
  <c r="F32" i="6"/>
  <c r="F31" i="6"/>
  <c r="E31" i="6"/>
  <c r="D31" i="6"/>
  <c r="C31" i="6"/>
  <c r="F30" i="6"/>
  <c r="E30" i="6"/>
  <c r="D30" i="6"/>
  <c r="C30" i="6"/>
  <c r="F21" i="6"/>
  <c r="E21" i="6"/>
  <c r="F20" i="6"/>
  <c r="D20" i="6"/>
  <c r="E20" i="6"/>
  <c r="F19" i="6"/>
  <c r="E19" i="6"/>
  <c r="D19" i="6"/>
  <c r="F18" i="6"/>
  <c r="E18" i="6"/>
  <c r="D18" i="6"/>
  <c r="C18" i="6"/>
  <c r="F22" i="6"/>
  <c r="C19" i="6"/>
  <c r="B18" i="6"/>
  <c r="F28" i="10"/>
  <c r="E27" i="10"/>
  <c r="F27" i="10"/>
  <c r="D26" i="10"/>
  <c r="E26" i="10"/>
  <c r="F26" i="10"/>
  <c r="C25" i="10"/>
  <c r="D25" i="10"/>
  <c r="E25" i="10"/>
  <c r="F25" i="10"/>
  <c r="C24" i="10"/>
  <c r="D24" i="10"/>
  <c r="E24" i="10"/>
  <c r="F24" i="10"/>
  <c r="B24" i="10"/>
  <c r="B14" i="12" l="1"/>
  <c r="C14" i="12"/>
  <c r="F14" i="12"/>
  <c r="C43" i="12"/>
  <c r="D13" i="12"/>
  <c r="D43" i="12"/>
  <c r="E13" i="12"/>
  <c r="E43" i="12"/>
  <c r="F13" i="12"/>
  <c r="C19" i="13"/>
  <c r="D39" i="14"/>
  <c r="F40" i="14"/>
  <c r="F39" i="14"/>
  <c r="E39" i="14"/>
  <c r="B14" i="14"/>
  <c r="C19" i="14"/>
  <c r="F19" i="14"/>
  <c r="F43" i="14" s="1"/>
  <c r="F14" i="14"/>
  <c r="F41" i="14" s="1"/>
  <c r="D20" i="14"/>
  <c r="E20" i="14"/>
  <c r="F20" i="14"/>
  <c r="D13" i="14"/>
  <c r="E21" i="14"/>
  <c r="C14" i="14"/>
  <c r="C13" i="14" s="1"/>
  <c r="E14" i="14"/>
  <c r="E40" i="14" s="1"/>
  <c r="B18" i="14"/>
  <c r="B43" i="14" s="1"/>
  <c r="C18" i="14"/>
  <c r="C43" i="14" s="1"/>
  <c r="E18" i="14"/>
  <c r="D19" i="14"/>
  <c r="E19" i="14"/>
  <c r="D18" i="14"/>
  <c r="B14" i="13"/>
  <c r="E14" i="13"/>
  <c r="E40" i="13" s="1"/>
  <c r="D20" i="13"/>
  <c r="B13" i="13"/>
  <c r="B18" i="13"/>
  <c r="B43" i="13" s="1"/>
  <c r="F20" i="13"/>
  <c r="D13" i="13"/>
  <c r="D18" i="13"/>
  <c r="D43" i="13" s="1"/>
  <c r="E21" i="13"/>
  <c r="C14" i="13"/>
  <c r="D14" i="13"/>
  <c r="E19" i="13"/>
  <c r="F19" i="13"/>
  <c r="C13" i="13"/>
  <c r="E18" i="13"/>
  <c r="E43" i="13" s="1"/>
  <c r="F21" i="13"/>
  <c r="F14" i="13"/>
  <c r="F41" i="13" s="1"/>
  <c r="C18" i="13"/>
  <c r="C43" i="13" s="1"/>
  <c r="F43" i="12" l="1"/>
  <c r="B13" i="12"/>
  <c r="B44" i="12" s="1"/>
  <c r="B45" i="12" s="1"/>
  <c r="C13" i="12"/>
  <c r="D43" i="14"/>
  <c r="F43" i="13"/>
  <c r="E31" i="14"/>
  <c r="F31" i="14"/>
  <c r="C31" i="14"/>
  <c r="D31" i="14"/>
  <c r="E13" i="14"/>
  <c r="E33" i="14" s="1"/>
  <c r="F37" i="14"/>
  <c r="E37" i="14"/>
  <c r="D37" i="14"/>
  <c r="C37" i="14"/>
  <c r="B37" i="14"/>
  <c r="B13" i="14"/>
  <c r="D38" i="14"/>
  <c r="F38" i="14"/>
  <c r="E38" i="14"/>
  <c r="C38" i="14"/>
  <c r="F13" i="14"/>
  <c r="F34" i="14" s="1"/>
  <c r="F32" i="14"/>
  <c r="E32" i="14"/>
  <c r="F33" i="14"/>
  <c r="D32" i="14"/>
  <c r="E43" i="14"/>
  <c r="F32" i="13"/>
  <c r="D32" i="13"/>
  <c r="F33" i="13"/>
  <c r="E32" i="13"/>
  <c r="E31" i="13"/>
  <c r="C31" i="13"/>
  <c r="F31" i="13"/>
  <c r="D31" i="13"/>
  <c r="F30" i="13"/>
  <c r="E30" i="13"/>
  <c r="C30" i="13"/>
  <c r="B30" i="13"/>
  <c r="B44" i="13" s="1"/>
  <c r="B45" i="13" s="1"/>
  <c r="D30" i="13"/>
  <c r="D39" i="13"/>
  <c r="F40" i="13"/>
  <c r="F39" i="13"/>
  <c r="E39" i="13"/>
  <c r="F37" i="13"/>
  <c r="D37" i="13"/>
  <c r="C37" i="13"/>
  <c r="B37" i="13"/>
  <c r="E37" i="13"/>
  <c r="F38" i="13"/>
  <c r="C38" i="13"/>
  <c r="E38" i="13"/>
  <c r="D38" i="13"/>
  <c r="F13" i="13"/>
  <c r="F34" i="13" s="1"/>
  <c r="E13" i="13"/>
  <c r="E33" i="13" s="1"/>
  <c r="D44" i="12" l="1"/>
  <c r="D45" i="12" s="1"/>
  <c r="E44" i="12"/>
  <c r="E45" i="12" s="1"/>
  <c r="C44" i="12"/>
  <c r="C45" i="12" s="1"/>
  <c r="F44" i="12"/>
  <c r="F45" i="12" s="1"/>
  <c r="F44" i="13"/>
  <c r="F45" i="13" s="1"/>
  <c r="E44" i="13"/>
  <c r="E45" i="13" s="1"/>
  <c r="F30" i="14"/>
  <c r="F44" i="14" s="1"/>
  <c r="F45" i="14" s="1"/>
  <c r="C30" i="14"/>
  <c r="C44" i="14" s="1"/>
  <c r="C45" i="14" s="1"/>
  <c r="E30" i="14"/>
  <c r="E44" i="14" s="1"/>
  <c r="E45" i="14" s="1"/>
  <c r="D30" i="14"/>
  <c r="D44" i="14" s="1"/>
  <c r="D45" i="14" s="1"/>
  <c r="B30" i="14"/>
  <c r="B44" i="14" s="1"/>
  <c r="B45" i="14" s="1"/>
  <c r="D44" i="13"/>
  <c r="D45" i="13" s="1"/>
  <c r="C44" i="13"/>
  <c r="C45" i="13" s="1"/>
  <c r="D18" i="1" l="1"/>
  <c r="D13" i="1"/>
  <c r="G10" i="1"/>
  <c r="D3" i="1" s="1"/>
  <c r="L14" i="3"/>
  <c r="C13" i="3"/>
  <c r="C12" i="3"/>
  <c r="C8" i="3"/>
  <c r="L24" i="3"/>
  <c r="L19" i="3"/>
  <c r="L25" i="3"/>
  <c r="L20" i="3"/>
  <c r="L15" i="3"/>
  <c r="C9" i="3" s="1"/>
  <c r="L9" i="3"/>
  <c r="L10" i="3"/>
  <c r="G13" i="3"/>
  <c r="F13" i="3"/>
  <c r="E13" i="3"/>
  <c r="D13" i="3"/>
  <c r="G12" i="3"/>
  <c r="F12" i="3"/>
  <c r="E12" i="3"/>
  <c r="D12" i="3"/>
  <c r="G9" i="3"/>
  <c r="F9" i="3"/>
  <c r="E9" i="3"/>
  <c r="D9" i="3"/>
  <c r="G8" i="3"/>
  <c r="F8" i="3"/>
  <c r="E8" i="3"/>
  <c r="D8" i="3"/>
  <c r="F7" i="11"/>
  <c r="F14" i="11" s="1"/>
  <c r="E7" i="11"/>
  <c r="D7" i="11"/>
  <c r="C7" i="11"/>
  <c r="B7" i="11"/>
  <c r="F7" i="10"/>
  <c r="F14" i="10" s="1"/>
  <c r="E7" i="10"/>
  <c r="E14" i="10" s="1"/>
  <c r="D7" i="10"/>
  <c r="C7" i="10"/>
  <c r="B7" i="10"/>
  <c r="B14" i="10" s="1"/>
  <c r="E8" i="15"/>
  <c r="F7" i="15"/>
  <c r="F6" i="15"/>
  <c r="F5" i="15"/>
  <c r="F3" i="15"/>
  <c r="D8" i="1" l="1"/>
  <c r="H13" i="3"/>
  <c r="H12" i="3"/>
  <c r="H9" i="3"/>
  <c r="F13" i="11"/>
  <c r="B14" i="11"/>
  <c r="C14" i="11"/>
  <c r="D14" i="11"/>
  <c r="E14" i="11"/>
  <c r="B13" i="10"/>
  <c r="E13" i="10"/>
  <c r="F13" i="10"/>
  <c r="C14" i="10"/>
  <c r="D14" i="10"/>
  <c r="B13" i="11" l="1"/>
  <c r="C13" i="11"/>
  <c r="E13" i="11"/>
  <c r="D13" i="11"/>
  <c r="D13" i="10"/>
  <c r="C13" i="10"/>
  <c r="G5" i="3" l="1"/>
  <c r="F5" i="3"/>
  <c r="E5" i="3"/>
  <c r="D5" i="3"/>
  <c r="G4" i="3"/>
  <c r="F4" i="3"/>
  <c r="E4" i="3"/>
  <c r="D4" i="3"/>
  <c r="G3" i="3"/>
  <c r="F3" i="3"/>
  <c r="E3" i="3"/>
  <c r="D3" i="3"/>
  <c r="G2" i="3"/>
  <c r="F2" i="3"/>
  <c r="E2" i="3"/>
  <c r="D2" i="3"/>
  <c r="C5" i="3"/>
  <c r="C4" i="3"/>
  <c r="X23" i="2"/>
  <c r="V25" i="2"/>
  <c r="R25" i="2"/>
  <c r="N25" i="2"/>
  <c r="J25" i="2"/>
  <c r="V19" i="2"/>
  <c r="R19" i="2"/>
  <c r="N19" i="2"/>
  <c r="J19" i="2"/>
  <c r="V13" i="2"/>
  <c r="R13" i="2"/>
  <c r="N13" i="2"/>
  <c r="J13" i="2"/>
  <c r="E16" i="2"/>
  <c r="E11" i="2"/>
  <c r="X17" i="2" s="1"/>
  <c r="D15" i="1"/>
  <c r="E6" i="2"/>
  <c r="C3" i="3" s="1"/>
  <c r="D5" i="1"/>
  <c r="E3" i="2" s="1"/>
  <c r="D9" i="1"/>
  <c r="X11" i="2" l="1"/>
  <c r="H5" i="3"/>
  <c r="H4" i="3"/>
  <c r="D32" i="10" s="1"/>
  <c r="B18" i="10"/>
  <c r="B43" i="10" s="1"/>
  <c r="F34" i="10"/>
  <c r="E33" i="10"/>
  <c r="B30" i="10"/>
  <c r="C31" i="10"/>
  <c r="F22" i="10"/>
  <c r="E21" i="10"/>
  <c r="B43" i="11"/>
  <c r="C18" i="10"/>
  <c r="F21" i="10"/>
  <c r="E20" i="10"/>
  <c r="D19" i="10"/>
  <c r="C30" i="10"/>
  <c r="E32" i="10"/>
  <c r="D31" i="10"/>
  <c r="H3" i="3"/>
  <c r="F18" i="10"/>
  <c r="F30" i="10"/>
  <c r="E37" i="10"/>
  <c r="F38" i="10"/>
  <c r="F37" i="10"/>
  <c r="F20" i="10"/>
  <c r="D18" i="10"/>
  <c r="E19" i="10"/>
  <c r="F40" i="10"/>
  <c r="D30" i="10"/>
  <c r="F33" i="10"/>
  <c r="E31" i="10"/>
  <c r="F32" i="10"/>
  <c r="C37" i="10"/>
  <c r="D38" i="10"/>
  <c r="E39" i="10"/>
  <c r="D37" i="10"/>
  <c r="F39" i="10"/>
  <c r="E38" i="10"/>
  <c r="E43" i="11"/>
  <c r="E18" i="10"/>
  <c r="F19" i="10"/>
  <c r="E30" i="10"/>
  <c r="F31" i="10"/>
  <c r="X5" i="2"/>
  <c r="C2" i="3"/>
  <c r="G5" i="1"/>
  <c r="C19" i="10" l="1"/>
  <c r="C43" i="10" s="1"/>
  <c r="D20" i="10"/>
  <c r="D43" i="10" s="1"/>
  <c r="E43" i="10"/>
  <c r="C43" i="11"/>
  <c r="D43" i="11"/>
  <c r="H2" i="3"/>
  <c r="H8" i="3"/>
  <c r="F43" i="11"/>
  <c r="F43" i="10"/>
  <c r="D19" i="1"/>
  <c r="B37" i="10" l="1"/>
  <c r="B44" i="10" s="1"/>
  <c r="B45" i="10" s="1"/>
  <c r="F41" i="10"/>
  <c r="F44" i="10" s="1"/>
  <c r="F45" i="10" s="1"/>
  <c r="E40" i="10"/>
  <c r="E44" i="10" s="1"/>
  <c r="E45" i="10" s="1"/>
  <c r="D39" i="10"/>
  <c r="D44" i="10" s="1"/>
  <c r="D45" i="10" s="1"/>
  <c r="C38" i="10"/>
  <c r="C44" i="10" s="1"/>
  <c r="C45" i="10" s="1"/>
  <c r="F44" i="11"/>
  <c r="F45" i="11" s="1"/>
  <c r="C44" i="11"/>
  <c r="C45" i="11" s="1"/>
  <c r="E44" i="11"/>
  <c r="E45" i="11" s="1"/>
  <c r="D44" i="11"/>
  <c r="D45" i="11" s="1"/>
  <c r="B44" i="11"/>
  <c r="B45" i="11" s="1"/>
  <c r="C7" i="6"/>
  <c r="D7" i="6"/>
  <c r="E7" i="6"/>
  <c r="F7" i="6"/>
  <c r="B7" i="6"/>
  <c r="F14" i="6" l="1"/>
  <c r="E14" i="6"/>
  <c r="D14" i="6"/>
  <c r="C14" i="6"/>
  <c r="B14" i="6"/>
  <c r="V7" i="2"/>
  <c r="R7" i="2"/>
  <c r="J7" i="2"/>
  <c r="N7" i="2"/>
  <c r="F13" i="6" l="1"/>
  <c r="F41" i="6"/>
  <c r="E13" i="6"/>
  <c r="E40" i="6"/>
  <c r="D13" i="6"/>
  <c r="D39" i="6"/>
  <c r="C13" i="6"/>
  <c r="C38" i="6"/>
  <c r="B13" i="6"/>
  <c r="E39" i="6"/>
  <c r="F38" i="6"/>
  <c r="E38" i="6"/>
  <c r="F39" i="6"/>
  <c r="F40" i="6"/>
  <c r="D38" i="6"/>
  <c r="B43" i="6" l="1"/>
  <c r="C43" i="6" l="1"/>
  <c r="F43" i="6"/>
  <c r="E43" i="6"/>
  <c r="D43" i="6"/>
  <c r="D37" i="6" l="1"/>
  <c r="F37" i="6"/>
  <c r="F44" i="6" l="1"/>
  <c r="F45" i="6" s="1"/>
  <c r="D44" i="6"/>
  <c r="D45" i="6" s="1"/>
  <c r="C37" i="6"/>
  <c r="C44" i="6" s="1"/>
  <c r="C45" i="6" s="1"/>
  <c r="E37" i="6"/>
  <c r="E44" i="6" s="1"/>
  <c r="E45" i="6" s="1"/>
  <c r="B44" i="6"/>
  <c r="B45" i="6" s="1"/>
</calcChain>
</file>

<file path=xl/sharedStrings.xml><?xml version="1.0" encoding="utf-8"?>
<sst xmlns="http://schemas.openxmlformats.org/spreadsheetml/2006/main" count="290" uniqueCount="63">
  <si>
    <t>Celkem</t>
  </si>
  <si>
    <t>Čas (Roky)</t>
  </si>
  <si>
    <t>Náklady</t>
  </si>
  <si>
    <t>Četnost výskytu</t>
  </si>
  <si>
    <t>Rok 1</t>
  </si>
  <si>
    <t>Rok 2</t>
  </si>
  <si>
    <t>Následná péče</t>
  </si>
  <si>
    <t>Rok 3</t>
  </si>
  <si>
    <t>Současný stav</t>
  </si>
  <si>
    <t>Penetrace trhu</t>
  </si>
  <si>
    <t>Budoucí stav</t>
  </si>
  <si>
    <t>Dopad do rozpočtu</t>
  </si>
  <si>
    <t>Počet uvažovaných pacientů</t>
  </si>
  <si>
    <t>Rok 4</t>
  </si>
  <si>
    <t>Rok 5</t>
  </si>
  <si>
    <t xml:space="preserve">          </t>
  </si>
  <si>
    <t>Počet bodů celkem</t>
  </si>
  <si>
    <t>Cena za bod</t>
  </si>
  <si>
    <t>DBS</t>
  </si>
  <si>
    <t>DBS proces</t>
  </si>
  <si>
    <t>DBS ZUM</t>
  </si>
  <si>
    <t>KOD</t>
  </si>
  <si>
    <t>NAZ</t>
  </si>
  <si>
    <t>DOP</t>
  </si>
  <si>
    <t>VYR</t>
  </si>
  <si>
    <t>0193601</t>
  </si>
  <si>
    <t>SYSTÉM NEUROSTIMULAČNÍ - DBS /JEDNA HEMISFÉRA/ - ACTIVA SC</t>
  </si>
  <si>
    <t>37603, TH90D, 1x3708640/60/95</t>
  </si>
  <si>
    <t>MDT</t>
  </si>
  <si>
    <t>0165001</t>
  </si>
  <si>
    <t>SYSTÉM NEUROSTIMULAČNÍ - DBS /OBĚ HEMISFÉRY/ - ACTIVA PC</t>
  </si>
  <si>
    <t>37601, TH90D, 2x3708640/60/95/ 1xB3400040/60/95, 1xB3400040M/60M/95M</t>
  </si>
  <si>
    <t>0144602</t>
  </si>
  <si>
    <t>SYSTÉM NEUROSTIMULAČNÍ - DBS DOBÍJITELNÝ / OBĚ HEMISFÉRY / PERCEPT RC</t>
  </si>
  <si>
    <t>B35300, TH91DBS, 1xB3400040/60/95, 1xB3400040M/60M/95M, RS6230</t>
  </si>
  <si>
    <t>0165002</t>
  </si>
  <si>
    <t>SYSTÉM NEUROSTIMULAČNÍ - DBS DOBÍJITELNÝ/OBĚ HEM./- ACTIVA RC S PŘÍS.</t>
  </si>
  <si>
    <t>37612,2x3708640/60/95,TH90D,1xB3400040/60/95,1xB3400040M/60M/95M,RS6200,B31030</t>
  </si>
  <si>
    <t>0194965</t>
  </si>
  <si>
    <t>SYSTÉM NEUROSTIMULAČNÍ - DBS /OBĚ HEM./ - PERCEPT PC S PŘÍSLUŠENSTVÍM</t>
  </si>
  <si>
    <t>B35200, TH91D, 2x3708640/60/95 1xB3400040/60/95, 1xB3400040M/60M/95M, B31030</t>
  </si>
  <si>
    <t>Úhrada</t>
  </si>
  <si>
    <t>Úhrada dle VZP+SZP (jedna hemisféra počítána 2x</t>
  </si>
  <si>
    <t>VZP+SZP</t>
  </si>
  <si>
    <t>Počet pacientů</t>
  </si>
  <si>
    <t>Náklady ZUM+10%</t>
  </si>
  <si>
    <t>Náklady ZUM -10%</t>
  </si>
  <si>
    <t>DBS - starý kód</t>
  </si>
  <si>
    <t>DBS - nový kód - odhad</t>
  </si>
  <si>
    <t>DBS Reimplantace nový kód bez ZUM</t>
  </si>
  <si>
    <t xml:space="preserve">DBS </t>
  </si>
  <si>
    <t>DBS nový kód s neurostimulátorem</t>
  </si>
  <si>
    <t>DBS starý kód s neurostimulátorem</t>
  </si>
  <si>
    <t>DBS Implanatace nový kód s neurostimulátorem</t>
  </si>
  <si>
    <t>DBS s neurostimulátorem</t>
  </si>
  <si>
    <t>DBS nový kód s neurostimulátorem +10%</t>
  </si>
  <si>
    <t>DBS starý kód s neurostimulátorem +10%</t>
  </si>
  <si>
    <t>DBS starý kód s neurostimulátorem -10%</t>
  </si>
  <si>
    <t>DBS nový kód bez neurostimulátoru</t>
  </si>
  <si>
    <t>DBS starý kód bez neurostimulátoru</t>
  </si>
  <si>
    <t>DBS nový kód s neurostimulátorem -10%</t>
  </si>
  <si>
    <t>Počet pacientů využívajících DBS Implantaci</t>
  </si>
  <si>
    <t>DOBS proces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</si>
</sst>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\ _K_č_-;\-* #,##0\ _K_č_-;_-* &quot;-&quot;??\ _K_č_-;_-@_-"/>
    <numFmt numFmtId="166" formatCode="_-* #,##0_-;\-* #,##0_-;_-* &quot;-&quot;??_-;_-@_-"/>
  </numFmts>
  <fonts count="9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3"/>
      <color theme="1"/>
      <name val="Avenir Next Regular"/>
      <charset val="238"/>
    </font>
    <font>
      <b/>
      <sz val="13"/>
      <color theme="1"/>
      <name val="Avenir Next Regular"/>
      <charset val="238"/>
    </font>
    <font>
      <sz val="11"/>
      <color rgb="FF333333"/>
      <name val="Avenir Next Regular"/>
      <charset val="238"/>
    </font>
    <font>
      <sz val="13"/>
      <color rgb="FF333333"/>
      <name val="Avenir Next Regular"/>
      <charset val="238"/>
    </font>
    <font>
      <sz val="20"/>
      <color theme="1"/>
      <name val="Aptos Narrow"/>
      <scheme val="minor"/>
    </font>
    <font>
      <b/>
      <sz val="20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16" xfId="0" applyFont="1" applyBorder="1"/>
    <xf numFmtId="0" fontId="3" fillId="0" borderId="11" xfId="0" applyFont="1" applyBorder="1"/>
    <xf numFmtId="0" fontId="3" fillId="0" borderId="14" xfId="0" applyFont="1" applyBorder="1"/>
    <xf numFmtId="0" fontId="3" fillId="0" borderId="12" xfId="0" applyFont="1" applyBorder="1"/>
    <xf numFmtId="0" fontId="3" fillId="0" borderId="0" xfId="0" applyFont="1" applyAlignment="1">
      <alignment wrapText="1"/>
    </xf>
    <xf numFmtId="0" fontId="3" fillId="0" borderId="0" xfId="0" applyFont="1"/>
    <xf numFmtId="10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0" fontId="3" fillId="4" borderId="0" xfId="0" applyFont="1" applyFill="1"/>
    <xf numFmtId="0" fontId="3" fillId="0" borderId="4" xfId="0" applyFont="1" applyBorder="1" applyAlignment="1">
      <alignment wrapText="1"/>
    </xf>
    <xf numFmtId="166" fontId="3" fillId="0" borderId="5" xfId="0" applyNumberFormat="1" applyFont="1" applyBorder="1"/>
    <xf numFmtId="0" fontId="3" fillId="0" borderId="5" xfId="0" applyFont="1" applyBorder="1"/>
    <xf numFmtId="0" fontId="3" fillId="0" borderId="6" xfId="0" applyFont="1" applyBorder="1" applyAlignment="1">
      <alignment wrapText="1"/>
    </xf>
    <xf numFmtId="0" fontId="3" fillId="0" borderId="10" xfId="0" applyFont="1" applyBorder="1"/>
    <xf numFmtId="165" fontId="3" fillId="0" borderId="8" xfId="0" applyNumberFormat="1" applyFont="1" applyBorder="1"/>
    <xf numFmtId="0" fontId="3" fillId="0" borderId="8" xfId="0" applyFont="1" applyBorder="1"/>
    <xf numFmtId="0" fontId="4" fillId="4" borderId="0" xfId="0" applyFont="1" applyFill="1"/>
    <xf numFmtId="44" fontId="3" fillId="0" borderId="0" xfId="1" applyFont="1" applyFill="1" applyBorder="1"/>
    <xf numFmtId="164" fontId="3" fillId="0" borderId="0" xfId="1" applyNumberFormat="1" applyFont="1" applyFill="1" applyBorder="1"/>
    <xf numFmtId="44" fontId="3" fillId="0" borderId="0" xfId="1" applyFont="1" applyBorder="1"/>
    <xf numFmtId="164" fontId="3" fillId="0" borderId="0" xfId="1" applyNumberFormat="1" applyFont="1" applyBorder="1"/>
    <xf numFmtId="0" fontId="3" fillId="0" borderId="7" xfId="0" applyFont="1" applyBorder="1" applyAlignment="1">
      <alignment wrapText="1"/>
    </xf>
    <xf numFmtId="164" fontId="3" fillId="0" borderId="8" xfId="1" applyNumberFormat="1" applyFont="1" applyBorder="1"/>
    <xf numFmtId="164" fontId="3" fillId="0" borderId="8" xfId="0" applyNumberFormat="1" applyFont="1" applyBorder="1"/>
    <xf numFmtId="44" fontId="3" fillId="0" borderId="8" xfId="1" applyFont="1" applyBorder="1"/>
    <xf numFmtId="0" fontId="3" fillId="3" borderId="4" xfId="0" applyFont="1" applyFill="1" applyBorder="1" applyAlignment="1">
      <alignment wrapText="1"/>
    </xf>
    <xf numFmtId="44" fontId="3" fillId="3" borderId="5" xfId="0" applyNumberFormat="1" applyFont="1" applyFill="1" applyBorder="1"/>
    <xf numFmtId="0" fontId="3" fillId="3" borderId="5" xfId="0" applyFont="1" applyFill="1" applyBorder="1"/>
    <xf numFmtId="0" fontId="3" fillId="3" borderId="6" xfId="0" applyFont="1" applyFill="1" applyBorder="1" applyAlignment="1">
      <alignment wrapText="1"/>
    </xf>
    <xf numFmtId="44" fontId="3" fillId="3" borderId="0" xfId="0" applyNumberFormat="1" applyFont="1" applyFill="1"/>
    <xf numFmtId="0" fontId="3" fillId="3" borderId="0" xfId="0" applyFont="1" applyFill="1"/>
    <xf numFmtId="0" fontId="3" fillId="3" borderId="7" xfId="0" applyFont="1" applyFill="1" applyBorder="1" applyAlignment="1">
      <alignment wrapText="1"/>
    </xf>
    <xf numFmtId="44" fontId="3" fillId="3" borderId="8" xfId="0" applyNumberFormat="1" applyFont="1" applyFill="1" applyBorder="1"/>
    <xf numFmtId="0" fontId="3" fillId="3" borderId="8" xfId="0" applyFont="1" applyFill="1" applyBorder="1"/>
    <xf numFmtId="44" fontId="3" fillId="0" borderId="9" xfId="0" applyNumberFormat="1" applyFont="1" applyBorder="1"/>
    <xf numFmtId="164" fontId="3" fillId="0" borderId="9" xfId="0" applyNumberFormat="1" applyFont="1" applyBorder="1"/>
    <xf numFmtId="44" fontId="3" fillId="0" borderId="15" xfId="0" applyNumberFormat="1" applyFont="1" applyBorder="1"/>
    <xf numFmtId="44" fontId="3" fillId="0" borderId="17" xfId="0" applyNumberFormat="1" applyFont="1" applyBorder="1"/>
    <xf numFmtId="164" fontId="3" fillId="0" borderId="17" xfId="0" applyNumberFormat="1" applyFont="1" applyBorder="1"/>
    <xf numFmtId="44" fontId="3" fillId="0" borderId="13" xfId="0" applyNumberFormat="1" applyFont="1" applyBorder="1"/>
    <xf numFmtId="166" fontId="3" fillId="0" borderId="0" xfId="0" applyNumberFormat="1" applyFont="1"/>
    <xf numFmtId="165" fontId="3" fillId="0" borderId="0" xfId="0" applyNumberFormat="1" applyFont="1"/>
    <xf numFmtId="0" fontId="3" fillId="0" borderId="6" xfId="0" applyFont="1" applyBorder="1"/>
    <xf numFmtId="0" fontId="3" fillId="0" borderId="7" xfId="0" applyFont="1" applyBorder="1"/>
    <xf numFmtId="166" fontId="3" fillId="0" borderId="8" xfId="0" applyNumberFormat="1" applyFont="1" applyBorder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164" fontId="3" fillId="0" borderId="1" xfId="1" applyNumberFormat="1" applyFont="1" applyBorder="1"/>
    <xf numFmtId="164" fontId="3" fillId="0" borderId="3" xfId="0" applyNumberFormat="1" applyFont="1" applyBorder="1"/>
    <xf numFmtId="164" fontId="3" fillId="0" borderId="0" xfId="0" applyNumberFormat="1" applyFont="1"/>
    <xf numFmtId="164" fontId="3" fillId="2" borderId="1" xfId="0" applyNumberFormat="1" applyFont="1" applyFill="1" applyBorder="1"/>
    <xf numFmtId="44" fontId="3" fillId="0" borderId="0" xfId="0" applyNumberFormat="1" applyFont="1"/>
    <xf numFmtId="0" fontId="3" fillId="0" borderId="9" xfId="0" applyFont="1" applyBorder="1"/>
    <xf numFmtId="44" fontId="3" fillId="0" borderId="15" xfId="1" applyFont="1" applyBorder="1"/>
    <xf numFmtId="0" fontId="4" fillId="0" borderId="17" xfId="0" applyFont="1" applyBorder="1"/>
    <xf numFmtId="44" fontId="4" fillId="0" borderId="13" xfId="0" applyNumberFormat="1" applyFont="1" applyBorder="1"/>
    <xf numFmtId="44" fontId="3" fillId="0" borderId="11" xfId="0" applyNumberFormat="1" applyFont="1" applyBorder="1"/>
    <xf numFmtId="44" fontId="4" fillId="0" borderId="13" xfId="1" applyFont="1" applyBorder="1"/>
    <xf numFmtId="0" fontId="5" fillId="0" borderId="0" xfId="0" applyFont="1"/>
    <xf numFmtId="0" fontId="3" fillId="0" borderId="18" xfId="0" applyFont="1" applyBorder="1"/>
    <xf numFmtId="44" fontId="3" fillId="0" borderId="19" xfId="0" applyNumberFormat="1" applyFont="1" applyBorder="1"/>
    <xf numFmtId="164" fontId="3" fillId="0" borderId="15" xfId="0" applyNumberFormat="1" applyFont="1" applyBorder="1"/>
    <xf numFmtId="0" fontId="3" fillId="0" borderId="17" xfId="0" applyFont="1" applyBorder="1"/>
    <xf numFmtId="44" fontId="3" fillId="0" borderId="0" xfId="0" quotePrefix="1" applyNumberFormat="1" applyFont="1"/>
    <xf numFmtId="0" fontId="3" fillId="0" borderId="22" xfId="0" applyFont="1" applyBorder="1"/>
    <xf numFmtId="44" fontId="3" fillId="0" borderId="23" xfId="0" applyNumberFormat="1" applyFont="1" applyBorder="1"/>
    <xf numFmtId="0" fontId="3" fillId="0" borderId="24" xfId="0" applyFont="1" applyBorder="1"/>
    <xf numFmtId="0" fontId="3" fillId="0" borderId="25" xfId="0" applyFont="1" applyBorder="1"/>
    <xf numFmtId="164" fontId="3" fillId="0" borderId="26" xfId="0" applyNumberFormat="1" applyFont="1" applyBorder="1"/>
    <xf numFmtId="0" fontId="6" fillId="0" borderId="6" xfId="0" applyFont="1" applyBorder="1"/>
    <xf numFmtId="44" fontId="3" fillId="0" borderId="25" xfId="0" applyNumberFormat="1" applyFont="1" applyBorder="1"/>
    <xf numFmtId="164" fontId="3" fillId="0" borderId="25" xfId="0" applyNumberFormat="1" applyFont="1" applyBorder="1"/>
    <xf numFmtId="164" fontId="3" fillId="0" borderId="19" xfId="0" applyNumberFormat="1" applyFont="1" applyBorder="1"/>
    <xf numFmtId="164" fontId="3" fillId="0" borderId="15" xfId="1" applyNumberFormat="1" applyFont="1" applyBorder="1"/>
    <xf numFmtId="164" fontId="7" fillId="0" borderId="16" xfId="0" applyNumberFormat="1" applyFont="1" applyBorder="1" applyAlignment="1" applyProtection="1">
      <alignment horizontal="righ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164" fontId="7" fillId="0" borderId="9" xfId="0" applyNumberFormat="1" applyFont="1" applyBorder="1" applyAlignment="1" applyProtection="1">
      <alignment horizontal="right" vertical="center" wrapText="1"/>
      <protection locked="0"/>
    </xf>
    <xf numFmtId="0" fontId="7" fillId="0" borderId="15" xfId="0" applyFont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 applyProtection="1">
      <alignment horizontal="left" vertical="center" wrapText="1"/>
      <protection locked="0"/>
    </xf>
    <xf numFmtId="1" fontId="7" fillId="3" borderId="9" xfId="0" applyNumberFormat="1" applyFont="1" applyFill="1" applyBorder="1" applyAlignment="1">
      <alignment wrapText="1"/>
    </xf>
    <xf numFmtId="1" fontId="7" fillId="3" borderId="20" xfId="0" applyNumberFormat="1" applyFont="1" applyFill="1" applyBorder="1" applyAlignment="1">
      <alignment wrapText="1"/>
    </xf>
    <xf numFmtId="1" fontId="7" fillId="0" borderId="20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1" fontId="7" fillId="0" borderId="0" xfId="0" applyNumberFormat="1" applyFont="1" applyAlignment="1">
      <alignment wrapText="1"/>
    </xf>
    <xf numFmtId="164" fontId="7" fillId="5" borderId="0" xfId="0" applyNumberFormat="1" applyFont="1" applyFill="1" applyAlignment="1">
      <alignment horizontal="right" wrapText="1"/>
    </xf>
    <xf numFmtId="0" fontId="7" fillId="5" borderId="0" xfId="0" applyFont="1" applyFill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right" wrapText="1"/>
    </xf>
    <xf numFmtId="0" fontId="3" fillId="0" borderId="0" xfId="0" applyFont="1" applyBorder="1"/>
    <xf numFmtId="164" fontId="3" fillId="0" borderId="0" xfId="0" applyNumberFormat="1" applyFont="1" applyBorder="1"/>
    <xf numFmtId="44" fontId="3" fillId="0" borderId="8" xfId="1" applyFont="1" applyFill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4" fontId="3" fillId="0" borderId="8" xfId="1" applyNumberFormat="1" applyFont="1" applyFill="1" applyBorder="1"/>
    <xf numFmtId="164" fontId="3" fillId="0" borderId="5" xfId="0" applyNumberFormat="1" applyFont="1" applyBorder="1"/>
    <xf numFmtId="164" fontId="3" fillId="3" borderId="5" xfId="0" applyNumberFormat="1" applyFont="1" applyFill="1" applyBorder="1"/>
    <xf numFmtId="164" fontId="3" fillId="3" borderId="0" xfId="0" applyNumberFormat="1" applyFont="1" applyFill="1"/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2219876</xdr:colOff>
      <xdr:row>2</xdr:row>
      <xdr:rowOff>133350</xdr:rowOff>
    </xdr:from>
    <xdr:to>
      <xdr:col>2</xdr:col>
      <xdr:colOff>584200</xdr:colOff>
      <xdr:row>14</xdr:row>
      <xdr:rowOff>136446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732D2D1-C0C2-CE47-0848-37F87B6A3553}"/>
            </a:ext>
          </a:extLst>
        </xdr:cNvPr>
        <xdr:cNvCxnSpPr/>
      </xdr:nvCxnSpPr>
      <xdr:spPr>
        <a:xfrm flipV="1">
          <a:off x="2891612" y="511201"/>
          <a:ext cx="689158" cy="2396154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2207381</xdr:colOff>
      <xdr:row>14</xdr:row>
      <xdr:rowOff>120952</xdr:rowOff>
    </xdr:from>
    <xdr:to>
      <xdr:col>2</xdr:col>
      <xdr:colOff>584200</xdr:colOff>
      <xdr:row>15</xdr:row>
      <xdr:rowOff>50800</xdr:rowOff>
    </xdr:to>
    <xdr:cxnSp macro="">
      <xdr:nvCxnSpPr>
        <xdr:cNvPr id="4" name="Přímá spojnice se šipkou 3">
          <a:extLst>
            <a:ext uri="{FF2B5EF4-FFF2-40B4-BE49-F238E27FC236}">
              <a16:creationId xmlns:a16="http://schemas.microsoft.com/office/drawing/2014/main" id="{F1417881-520D-4713-9D77-EBAC0EA61259}"/>
            </a:ext>
          </a:extLst>
        </xdr:cNvPr>
        <xdr:cNvCxnSpPr/>
      </xdr:nvCxnSpPr>
      <xdr:spPr>
        <a:xfrm>
          <a:off x="2887738" y="2872619"/>
          <a:ext cx="705152" cy="126395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101600</xdr:colOff>
      <xdr:row>2</xdr:row>
      <xdr:rowOff>139700</xdr:rowOff>
    </xdr:from>
    <xdr:to>
      <xdr:col>7</xdr:col>
      <xdr:colOff>590550</xdr:colOff>
      <xdr:row>2</xdr:row>
      <xdr:rowOff>139700</xdr:rowOff>
    </xdr:to>
    <xdr:cxnSp macro="">
      <xdr:nvCxnSpPr>
        <xdr:cNvPr id="22" name="Přímá spojnice se šipkou 21">
          <a:extLst>
            <a:ext uri="{FF2B5EF4-FFF2-40B4-BE49-F238E27FC236}">
              <a16:creationId xmlns:a16="http://schemas.microsoft.com/office/drawing/2014/main" id="{F44E3671-5082-3DE2-E495-E75FCD9078BD}"/>
            </a:ext>
          </a:extLst>
        </xdr:cNvPr>
        <xdr:cNvCxnSpPr/>
      </xdr:nvCxnSpPr>
      <xdr:spPr>
        <a:xfrm>
          <a:off x="10617200" y="635000"/>
          <a:ext cx="135255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88900</xdr:colOff>
      <xdr:row>10</xdr:row>
      <xdr:rowOff>114300</xdr:rowOff>
    </xdr:from>
    <xdr:to>
      <xdr:col>7</xdr:col>
      <xdr:colOff>609600</xdr:colOff>
      <xdr:row>14</xdr:row>
      <xdr:rowOff>190500</xdr:rowOff>
    </xdr:to>
    <xdr:cxnSp macro="">
      <xdr:nvCxnSpPr>
        <xdr:cNvPr id="27" name="Přímá spojnice se šipkou 26">
          <a:extLst>
            <a:ext uri="{FF2B5EF4-FFF2-40B4-BE49-F238E27FC236}">
              <a16:creationId xmlns:a16="http://schemas.microsoft.com/office/drawing/2014/main" id="{95DF502D-E590-4DBF-828D-3327BFA7F757}"/>
            </a:ext>
          </a:extLst>
        </xdr:cNvPr>
        <xdr:cNvCxnSpPr/>
      </xdr:nvCxnSpPr>
      <xdr:spPr>
        <a:xfrm>
          <a:off x="10604500" y="2603500"/>
          <a:ext cx="1384300" cy="10541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2</xdr:row>
      <xdr:rowOff>107950</xdr:rowOff>
    </xdr:from>
    <xdr:to>
      <xdr:col>11</xdr:col>
      <xdr:colOff>546100</xdr:colOff>
      <xdr:row>2</xdr:row>
      <xdr:rowOff>127000</xdr:rowOff>
    </xdr:to>
    <xdr:cxnSp macro="">
      <xdr:nvCxnSpPr>
        <xdr:cNvPr id="30" name="Přímá spojnice se šipkou 29">
          <a:extLst>
            <a:ext uri="{FF2B5EF4-FFF2-40B4-BE49-F238E27FC236}">
              <a16:creationId xmlns:a16="http://schemas.microsoft.com/office/drawing/2014/main" id="{16F95F89-4869-2459-A69E-17909F28C507}"/>
            </a:ext>
          </a:extLst>
        </xdr:cNvPr>
        <xdr:cNvCxnSpPr/>
      </xdr:nvCxnSpPr>
      <xdr:spPr>
        <a:xfrm flipV="1">
          <a:off x="21259800" y="6032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15</xdr:row>
      <xdr:rowOff>101600</xdr:rowOff>
    </xdr:from>
    <xdr:to>
      <xdr:col>11</xdr:col>
      <xdr:colOff>546100</xdr:colOff>
      <xdr:row>15</xdr:row>
      <xdr:rowOff>114300</xdr:rowOff>
    </xdr:to>
    <xdr:cxnSp macro="">
      <xdr:nvCxnSpPr>
        <xdr:cNvPr id="35" name="Přímá spojnice se šipkou 34">
          <a:extLst>
            <a:ext uri="{FF2B5EF4-FFF2-40B4-BE49-F238E27FC236}">
              <a16:creationId xmlns:a16="http://schemas.microsoft.com/office/drawing/2014/main" id="{BB1D0F27-1DEB-4154-8F12-5B257314A781}"/>
            </a:ext>
          </a:extLst>
        </xdr:cNvPr>
        <xdr:cNvCxnSpPr/>
      </xdr:nvCxnSpPr>
      <xdr:spPr>
        <a:xfrm flipV="1">
          <a:off x="21221700" y="3873500"/>
          <a:ext cx="1981200" cy="127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2</xdr:row>
      <xdr:rowOff>95250</xdr:rowOff>
    </xdr:from>
    <xdr:to>
      <xdr:col>15</xdr:col>
      <xdr:colOff>203200</xdr:colOff>
      <xdr:row>2</xdr:row>
      <xdr:rowOff>95250</xdr:rowOff>
    </xdr:to>
    <xdr:cxnSp macro="">
      <xdr:nvCxnSpPr>
        <xdr:cNvPr id="36" name="Přímá spojnice se šipkou 35">
          <a:extLst>
            <a:ext uri="{FF2B5EF4-FFF2-40B4-BE49-F238E27FC236}">
              <a16:creationId xmlns:a16="http://schemas.microsoft.com/office/drawing/2014/main" id="{EACD4A05-13DE-455D-A938-45A3EEF2CFE9}"/>
            </a:ext>
          </a:extLst>
        </xdr:cNvPr>
        <xdr:cNvCxnSpPr/>
      </xdr:nvCxnSpPr>
      <xdr:spPr>
        <a:xfrm>
          <a:off x="24574500" y="5905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254000</xdr:colOff>
      <xdr:row>15</xdr:row>
      <xdr:rowOff>127000</xdr:rowOff>
    </xdr:from>
    <xdr:to>
      <xdr:col>15</xdr:col>
      <xdr:colOff>254000</xdr:colOff>
      <xdr:row>15</xdr:row>
      <xdr:rowOff>127000</xdr:rowOff>
    </xdr:to>
    <xdr:cxnSp macro="">
      <xdr:nvCxnSpPr>
        <xdr:cNvPr id="38" name="Přímá spojnice se šipkou 37">
          <a:extLst>
            <a:ext uri="{FF2B5EF4-FFF2-40B4-BE49-F238E27FC236}">
              <a16:creationId xmlns:a16="http://schemas.microsoft.com/office/drawing/2014/main" id="{584F7828-BCD1-4759-A089-9358DFE2110B}"/>
            </a:ext>
          </a:extLst>
        </xdr:cNvPr>
        <xdr:cNvCxnSpPr/>
      </xdr:nvCxnSpPr>
      <xdr:spPr>
        <a:xfrm>
          <a:off x="24625300" y="389890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2</xdr:row>
      <xdr:rowOff>133350</xdr:rowOff>
    </xdr:from>
    <xdr:to>
      <xdr:col>19</xdr:col>
      <xdr:colOff>279400</xdr:colOff>
      <xdr:row>2</xdr:row>
      <xdr:rowOff>133350</xdr:rowOff>
    </xdr:to>
    <xdr:cxnSp macro="">
      <xdr:nvCxnSpPr>
        <xdr:cNvPr id="2" name="Přímá spojnice se šipkou 35">
          <a:extLst>
            <a:ext uri="{FF2B5EF4-FFF2-40B4-BE49-F238E27FC236}">
              <a16:creationId xmlns:a16="http://schemas.microsoft.com/office/drawing/2014/main" id="{72356CC9-EC37-204F-8DA0-E1F881E87ABE}"/>
            </a:ext>
          </a:extLst>
        </xdr:cNvPr>
        <xdr:cNvCxnSpPr/>
      </xdr:nvCxnSpPr>
      <xdr:spPr>
        <a:xfrm>
          <a:off x="28016200" y="6286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241300</xdr:colOff>
      <xdr:row>15</xdr:row>
      <xdr:rowOff>139700</xdr:rowOff>
    </xdr:from>
    <xdr:to>
      <xdr:col>19</xdr:col>
      <xdr:colOff>241300</xdr:colOff>
      <xdr:row>15</xdr:row>
      <xdr:rowOff>139700</xdr:rowOff>
    </xdr:to>
    <xdr:cxnSp macro="">
      <xdr:nvCxnSpPr>
        <xdr:cNvPr id="5" name="Přímá spojnice se šipkou 37">
          <a:extLst>
            <a:ext uri="{FF2B5EF4-FFF2-40B4-BE49-F238E27FC236}">
              <a16:creationId xmlns:a16="http://schemas.microsoft.com/office/drawing/2014/main" id="{0C3AA429-CEEF-5142-BC27-618C23F71B26}"/>
            </a:ext>
          </a:extLst>
        </xdr:cNvPr>
        <xdr:cNvCxnSpPr/>
      </xdr:nvCxnSpPr>
      <xdr:spPr>
        <a:xfrm>
          <a:off x="27978100" y="391160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8</xdr:row>
      <xdr:rowOff>107950</xdr:rowOff>
    </xdr:from>
    <xdr:to>
      <xdr:col>11</xdr:col>
      <xdr:colOff>546100</xdr:colOff>
      <xdr:row>8</xdr:row>
      <xdr:rowOff>127000</xdr:rowOff>
    </xdr:to>
    <xdr:cxnSp macro="">
      <xdr:nvCxnSpPr>
        <xdr:cNvPr id="6" name="Přímá spojnice se šipkou 29">
          <a:extLst>
            <a:ext uri="{FF2B5EF4-FFF2-40B4-BE49-F238E27FC236}">
              <a16:creationId xmlns:a16="http://schemas.microsoft.com/office/drawing/2014/main" id="{FE765F0A-B909-4F40-ABC2-CD3B8AC513BE}"/>
            </a:ext>
          </a:extLst>
        </xdr:cNvPr>
        <xdr:cNvCxnSpPr/>
      </xdr:nvCxnSpPr>
      <xdr:spPr>
        <a:xfrm flipV="1">
          <a:off x="13335000" y="6032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8</xdr:row>
      <xdr:rowOff>95250</xdr:rowOff>
    </xdr:from>
    <xdr:to>
      <xdr:col>15</xdr:col>
      <xdr:colOff>203200</xdr:colOff>
      <xdr:row>8</xdr:row>
      <xdr:rowOff>95250</xdr:rowOff>
    </xdr:to>
    <xdr:cxnSp macro="">
      <xdr:nvCxnSpPr>
        <xdr:cNvPr id="7" name="Přímá spojnice se šipkou 35">
          <a:extLst>
            <a:ext uri="{FF2B5EF4-FFF2-40B4-BE49-F238E27FC236}">
              <a16:creationId xmlns:a16="http://schemas.microsoft.com/office/drawing/2014/main" id="{4F87E14D-6676-234F-9230-E9CF51B68D0A}"/>
            </a:ext>
          </a:extLst>
        </xdr:cNvPr>
        <xdr:cNvCxnSpPr/>
      </xdr:nvCxnSpPr>
      <xdr:spPr>
        <a:xfrm>
          <a:off x="16649700" y="5905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8</xdr:row>
      <xdr:rowOff>133350</xdr:rowOff>
    </xdr:from>
    <xdr:to>
      <xdr:col>19</xdr:col>
      <xdr:colOff>279400</xdr:colOff>
      <xdr:row>8</xdr:row>
      <xdr:rowOff>133350</xdr:rowOff>
    </xdr:to>
    <xdr:cxnSp macro="">
      <xdr:nvCxnSpPr>
        <xdr:cNvPr id="9" name="Přímá spojnice se šipkou 35">
          <a:extLst>
            <a:ext uri="{FF2B5EF4-FFF2-40B4-BE49-F238E27FC236}">
              <a16:creationId xmlns:a16="http://schemas.microsoft.com/office/drawing/2014/main" id="{F6407EFF-10DB-BC41-BB86-7904AF237FE6}"/>
            </a:ext>
          </a:extLst>
        </xdr:cNvPr>
        <xdr:cNvCxnSpPr/>
      </xdr:nvCxnSpPr>
      <xdr:spPr>
        <a:xfrm>
          <a:off x="20091400" y="6286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14</xdr:row>
      <xdr:rowOff>107950</xdr:rowOff>
    </xdr:from>
    <xdr:to>
      <xdr:col>11</xdr:col>
      <xdr:colOff>546100</xdr:colOff>
      <xdr:row>14</xdr:row>
      <xdr:rowOff>127000</xdr:rowOff>
    </xdr:to>
    <xdr:cxnSp macro="">
      <xdr:nvCxnSpPr>
        <xdr:cNvPr id="10" name="Přímá spojnice se šipkou 29">
          <a:extLst>
            <a:ext uri="{FF2B5EF4-FFF2-40B4-BE49-F238E27FC236}">
              <a16:creationId xmlns:a16="http://schemas.microsoft.com/office/drawing/2014/main" id="{7F44B295-9242-5D49-923F-57203CD81351}"/>
            </a:ext>
          </a:extLst>
        </xdr:cNvPr>
        <xdr:cNvCxnSpPr/>
      </xdr:nvCxnSpPr>
      <xdr:spPr>
        <a:xfrm flipV="1">
          <a:off x="13335000" y="6032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14</xdr:row>
      <xdr:rowOff>95250</xdr:rowOff>
    </xdr:from>
    <xdr:to>
      <xdr:col>15</xdr:col>
      <xdr:colOff>203200</xdr:colOff>
      <xdr:row>14</xdr:row>
      <xdr:rowOff>95250</xdr:rowOff>
    </xdr:to>
    <xdr:cxnSp macro="">
      <xdr:nvCxnSpPr>
        <xdr:cNvPr id="11" name="Přímá spojnice se šipkou 35">
          <a:extLst>
            <a:ext uri="{FF2B5EF4-FFF2-40B4-BE49-F238E27FC236}">
              <a16:creationId xmlns:a16="http://schemas.microsoft.com/office/drawing/2014/main" id="{4E6ABE1D-4E8F-2A42-9B6D-DC9EAADAD9CE}"/>
            </a:ext>
          </a:extLst>
        </xdr:cNvPr>
        <xdr:cNvCxnSpPr/>
      </xdr:nvCxnSpPr>
      <xdr:spPr>
        <a:xfrm>
          <a:off x="16649700" y="5905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14</xdr:row>
      <xdr:rowOff>133350</xdr:rowOff>
    </xdr:from>
    <xdr:to>
      <xdr:col>19</xdr:col>
      <xdr:colOff>279400</xdr:colOff>
      <xdr:row>14</xdr:row>
      <xdr:rowOff>133350</xdr:rowOff>
    </xdr:to>
    <xdr:cxnSp macro="">
      <xdr:nvCxnSpPr>
        <xdr:cNvPr id="13" name="Přímá spojnice se šipkou 35">
          <a:extLst>
            <a:ext uri="{FF2B5EF4-FFF2-40B4-BE49-F238E27FC236}">
              <a16:creationId xmlns:a16="http://schemas.microsoft.com/office/drawing/2014/main" id="{E10C4932-78F3-B84D-8EE0-DE3E843D6FE6}"/>
            </a:ext>
          </a:extLst>
        </xdr:cNvPr>
        <xdr:cNvCxnSpPr/>
      </xdr:nvCxnSpPr>
      <xdr:spPr>
        <a:xfrm>
          <a:off x="20091400" y="6286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203200</xdr:colOff>
      <xdr:row>21</xdr:row>
      <xdr:rowOff>101600</xdr:rowOff>
    </xdr:from>
    <xdr:to>
      <xdr:col>11</xdr:col>
      <xdr:colOff>546100</xdr:colOff>
      <xdr:row>21</xdr:row>
      <xdr:rowOff>114300</xdr:rowOff>
    </xdr:to>
    <xdr:cxnSp macro="">
      <xdr:nvCxnSpPr>
        <xdr:cNvPr id="14" name="Přímá spojnice se šipkou 34">
          <a:extLst>
            <a:ext uri="{FF2B5EF4-FFF2-40B4-BE49-F238E27FC236}">
              <a16:creationId xmlns:a16="http://schemas.microsoft.com/office/drawing/2014/main" id="{861A8F5B-967F-644D-A3A5-ABC65B5E0C08}"/>
            </a:ext>
          </a:extLst>
        </xdr:cNvPr>
        <xdr:cNvCxnSpPr/>
      </xdr:nvCxnSpPr>
      <xdr:spPr>
        <a:xfrm flipV="1">
          <a:off x="13296900" y="3835400"/>
          <a:ext cx="1981200" cy="127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254000</xdr:colOff>
      <xdr:row>21</xdr:row>
      <xdr:rowOff>127000</xdr:rowOff>
    </xdr:from>
    <xdr:to>
      <xdr:col>15</xdr:col>
      <xdr:colOff>254000</xdr:colOff>
      <xdr:row>21</xdr:row>
      <xdr:rowOff>127000</xdr:rowOff>
    </xdr:to>
    <xdr:cxnSp macro="">
      <xdr:nvCxnSpPr>
        <xdr:cNvPr id="15" name="Přímá spojnice se šipkou 37">
          <a:extLst>
            <a:ext uri="{FF2B5EF4-FFF2-40B4-BE49-F238E27FC236}">
              <a16:creationId xmlns:a16="http://schemas.microsoft.com/office/drawing/2014/main" id="{2D641804-500D-3E42-9722-26171357548B}"/>
            </a:ext>
          </a:extLst>
        </xdr:cNvPr>
        <xdr:cNvCxnSpPr/>
      </xdr:nvCxnSpPr>
      <xdr:spPr>
        <a:xfrm>
          <a:off x="16700500" y="386080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241300</xdr:colOff>
      <xdr:row>21</xdr:row>
      <xdr:rowOff>139700</xdr:rowOff>
    </xdr:from>
    <xdr:to>
      <xdr:col>19</xdr:col>
      <xdr:colOff>241300</xdr:colOff>
      <xdr:row>21</xdr:row>
      <xdr:rowOff>139700</xdr:rowOff>
    </xdr:to>
    <xdr:cxnSp macro="">
      <xdr:nvCxnSpPr>
        <xdr:cNvPr id="16" name="Přímá spojnice se šipkou 37">
          <a:extLst>
            <a:ext uri="{FF2B5EF4-FFF2-40B4-BE49-F238E27FC236}">
              <a16:creationId xmlns:a16="http://schemas.microsoft.com/office/drawing/2014/main" id="{8BC4CDF4-AF66-E444-8D98-D57AF5F8C199}"/>
            </a:ext>
          </a:extLst>
        </xdr:cNvPr>
        <xdr:cNvCxnSpPr/>
      </xdr:nvCxnSpPr>
      <xdr:spPr>
        <a:xfrm>
          <a:off x="20053300" y="387350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20</xdr:row>
      <xdr:rowOff>107950</xdr:rowOff>
    </xdr:from>
    <xdr:to>
      <xdr:col>11</xdr:col>
      <xdr:colOff>546100</xdr:colOff>
      <xdr:row>20</xdr:row>
      <xdr:rowOff>127000</xdr:rowOff>
    </xdr:to>
    <xdr:cxnSp macro="">
      <xdr:nvCxnSpPr>
        <xdr:cNvPr id="17" name="Přímá spojnice se šipkou 29">
          <a:extLst>
            <a:ext uri="{FF2B5EF4-FFF2-40B4-BE49-F238E27FC236}">
              <a16:creationId xmlns:a16="http://schemas.microsoft.com/office/drawing/2014/main" id="{7C110041-0CD9-AB4C-BC35-506D718CE7C4}"/>
            </a:ext>
          </a:extLst>
        </xdr:cNvPr>
        <xdr:cNvCxnSpPr/>
      </xdr:nvCxnSpPr>
      <xdr:spPr>
        <a:xfrm flipV="1">
          <a:off x="13335000" y="35750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20</xdr:row>
      <xdr:rowOff>95250</xdr:rowOff>
    </xdr:from>
    <xdr:to>
      <xdr:col>15</xdr:col>
      <xdr:colOff>203200</xdr:colOff>
      <xdr:row>20</xdr:row>
      <xdr:rowOff>95250</xdr:rowOff>
    </xdr:to>
    <xdr:cxnSp macro="">
      <xdr:nvCxnSpPr>
        <xdr:cNvPr id="18" name="Přímá spojnice se šipkou 35">
          <a:extLst>
            <a:ext uri="{FF2B5EF4-FFF2-40B4-BE49-F238E27FC236}">
              <a16:creationId xmlns:a16="http://schemas.microsoft.com/office/drawing/2014/main" id="{DE46BD9E-2F31-D744-8767-886A195B74A3}"/>
            </a:ext>
          </a:extLst>
        </xdr:cNvPr>
        <xdr:cNvCxnSpPr/>
      </xdr:nvCxnSpPr>
      <xdr:spPr>
        <a:xfrm>
          <a:off x="16649700" y="35623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20</xdr:row>
      <xdr:rowOff>133350</xdr:rowOff>
    </xdr:from>
    <xdr:to>
      <xdr:col>19</xdr:col>
      <xdr:colOff>279400</xdr:colOff>
      <xdr:row>20</xdr:row>
      <xdr:rowOff>133350</xdr:rowOff>
    </xdr:to>
    <xdr:cxnSp macro="">
      <xdr:nvCxnSpPr>
        <xdr:cNvPr id="21" name="Přímá spojnice se šipkou 35">
          <a:extLst>
            <a:ext uri="{FF2B5EF4-FFF2-40B4-BE49-F238E27FC236}">
              <a16:creationId xmlns:a16="http://schemas.microsoft.com/office/drawing/2014/main" id="{093F5B27-3EA7-B14E-AF01-0100F2AD9612}"/>
            </a:ext>
          </a:extLst>
        </xdr:cNvPr>
        <xdr:cNvCxnSpPr/>
      </xdr:nvCxnSpPr>
      <xdr:spPr>
        <a:xfrm>
          <a:off x="20091400" y="36004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127000</xdr:colOff>
      <xdr:row>5</xdr:row>
      <xdr:rowOff>139700</xdr:rowOff>
    </xdr:from>
    <xdr:to>
      <xdr:col>7</xdr:col>
      <xdr:colOff>609600</xdr:colOff>
      <xdr:row>8</xdr:row>
      <xdr:rowOff>177800</xdr:rowOff>
    </xdr:to>
    <xdr:cxnSp macro="">
      <xdr:nvCxnSpPr>
        <xdr:cNvPr id="24" name="Přímá spojnice se šipkou 21">
          <a:extLst>
            <a:ext uri="{FF2B5EF4-FFF2-40B4-BE49-F238E27FC236}">
              <a16:creationId xmlns:a16="http://schemas.microsoft.com/office/drawing/2014/main" id="{9A4C6192-FB6E-5A4B-8B53-7D1B542E3E32}"/>
            </a:ext>
          </a:extLst>
        </xdr:cNvPr>
        <xdr:cNvCxnSpPr/>
      </xdr:nvCxnSpPr>
      <xdr:spPr>
        <a:xfrm>
          <a:off x="10642600" y="1397000"/>
          <a:ext cx="1346200" cy="7747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15</xdr:row>
      <xdr:rowOff>101600</xdr:rowOff>
    </xdr:from>
    <xdr:to>
      <xdr:col>7</xdr:col>
      <xdr:colOff>584200</xdr:colOff>
      <xdr:row>19</xdr:row>
      <xdr:rowOff>165100</xdr:rowOff>
    </xdr:to>
    <xdr:cxnSp macro="">
      <xdr:nvCxnSpPr>
        <xdr:cNvPr id="29" name="Přímá spojnice se šipkou 26">
          <a:extLst>
            <a:ext uri="{FF2B5EF4-FFF2-40B4-BE49-F238E27FC236}">
              <a16:creationId xmlns:a16="http://schemas.microsoft.com/office/drawing/2014/main" id="{27C632A3-1CAF-E546-AAD2-8F7EEA6F81FD}"/>
            </a:ext>
          </a:extLst>
        </xdr:cNvPr>
        <xdr:cNvCxnSpPr/>
      </xdr:nvCxnSpPr>
      <xdr:spPr>
        <a:xfrm>
          <a:off x="10579100" y="3835400"/>
          <a:ext cx="1384300" cy="10541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T15" sqref="T15"/>
    </sheetView>
  </sheetViews>
  <sheetFormatPr defaultColWidth="8.875" defaultRowHeight="16.5"/>
  <cols>
    <col min="1" max="1" width="8.875" style="6"/>
    <col min="2" max="2" width="16.625" style="6" bestFit="1" customWidth="1"/>
    <col min="3" max="3" width="66.625" style="6" bestFit="1" customWidth="1"/>
    <col min="4" max="4" width="20.875" style="6" customWidth="1"/>
    <col min="5" max="5" width="8.875" style="6"/>
    <col min="6" max="6" width="23.875" style="6" customWidth="1"/>
    <col min="7" max="7" width="20.5" style="6" customWidth="1"/>
    <col min="8" max="16384" width="8.875" style="6"/>
  </cols>
  <sheetData>
    <row r="1" spans="1:7" ht="17.25" thickBot="1"/>
    <row r="2" spans="1:7">
      <c r="B2" s="16" t="s">
        <v>51</v>
      </c>
      <c r="C2" s="1"/>
      <c r="D2" s="2"/>
      <c r="F2" s="48" t="s">
        <v>47</v>
      </c>
      <c r="G2" s="63"/>
    </row>
    <row r="3" spans="1:7">
      <c r="B3" s="3"/>
      <c r="C3" s="56" t="s">
        <v>19</v>
      </c>
      <c r="D3" s="65">
        <f>G10</f>
        <v>32476.999999999996</v>
      </c>
      <c r="F3" s="45" t="s">
        <v>16</v>
      </c>
      <c r="G3" s="71" t="s">
        <v>17</v>
      </c>
    </row>
    <row r="4" spans="1:7">
      <c r="B4" s="3"/>
      <c r="C4" s="56" t="s">
        <v>50</v>
      </c>
      <c r="D4" s="57">
        <v>824152.66</v>
      </c>
      <c r="F4" s="73">
        <v>14169</v>
      </c>
      <c r="G4" s="74">
        <v>0.94</v>
      </c>
    </row>
    <row r="5" spans="1:7" ht="17.25" thickBot="1">
      <c r="B5" s="4"/>
      <c r="C5" s="58" t="s">
        <v>0</v>
      </c>
      <c r="D5" s="59">
        <f>D4+D3</f>
        <v>856629.66</v>
      </c>
      <c r="F5" s="45"/>
      <c r="G5" s="75">
        <f>G4*F4</f>
        <v>13318.859999999999</v>
      </c>
    </row>
    <row r="6" spans="1:7" ht="17.25" thickBot="1">
      <c r="D6" s="55"/>
      <c r="F6" s="45"/>
      <c r="G6" s="71"/>
    </row>
    <row r="7" spans="1:7">
      <c r="B7" s="16" t="s">
        <v>58</v>
      </c>
      <c r="C7" s="1"/>
      <c r="D7" s="60"/>
      <c r="F7" s="45" t="s">
        <v>48</v>
      </c>
      <c r="G7" s="71"/>
    </row>
    <row r="8" spans="1:7">
      <c r="B8" s="3"/>
      <c r="C8" s="56" t="s">
        <v>19</v>
      </c>
      <c r="D8" s="77">
        <f>G10</f>
        <v>32476.999999999996</v>
      </c>
      <c r="F8" s="45" t="s">
        <v>16</v>
      </c>
      <c r="G8" s="71" t="s">
        <v>17</v>
      </c>
    </row>
    <row r="9" spans="1:7" ht="17.25" thickBot="1">
      <c r="B9" s="4"/>
      <c r="C9" s="58" t="s">
        <v>0</v>
      </c>
      <c r="D9" s="61">
        <f>D8</f>
        <v>32476.999999999996</v>
      </c>
      <c r="F9" s="73">
        <v>34550</v>
      </c>
      <c r="G9" s="74">
        <v>0.94</v>
      </c>
    </row>
    <row r="10" spans="1:7" ht="17.25" thickBot="1">
      <c r="D10" s="55"/>
      <c r="F10" s="46"/>
      <c r="G10" s="76">
        <f>G9*F9</f>
        <v>32476.999999999996</v>
      </c>
    </row>
    <row r="11" spans="1:7" ht="17.25" thickBot="1">
      <c r="A11" s="102"/>
      <c r="B11" s="102"/>
      <c r="C11" s="102"/>
      <c r="D11" s="102"/>
    </row>
    <row r="12" spans="1:7">
      <c r="B12" s="16" t="s">
        <v>52</v>
      </c>
      <c r="C12" s="1"/>
      <c r="D12" s="2"/>
    </row>
    <row r="13" spans="1:7">
      <c r="B13" s="3"/>
      <c r="C13" s="56" t="s">
        <v>19</v>
      </c>
      <c r="D13" s="65">
        <f>G5</f>
        <v>13318.859999999999</v>
      </c>
    </row>
    <row r="14" spans="1:7">
      <c r="B14" s="3"/>
      <c r="C14" s="56" t="s">
        <v>20</v>
      </c>
      <c r="D14" s="57">
        <v>824152.66385542159</v>
      </c>
    </row>
    <row r="15" spans="1:7" ht="17.25" thickBot="1">
      <c r="B15" s="4"/>
      <c r="C15" s="58" t="s">
        <v>0</v>
      </c>
      <c r="D15" s="59">
        <f>D14+D13</f>
        <v>837471.52385542158</v>
      </c>
    </row>
    <row r="16" spans="1:7" ht="17.25" thickBot="1">
      <c r="D16" s="55"/>
    </row>
    <row r="17" spans="1:4">
      <c r="B17" s="16" t="s">
        <v>59</v>
      </c>
      <c r="C17" s="1"/>
      <c r="D17" s="60"/>
    </row>
    <row r="18" spans="1:4">
      <c r="B18" s="3"/>
      <c r="C18" s="56" t="s">
        <v>62</v>
      </c>
      <c r="D18" s="77">
        <f>G5</f>
        <v>13318.859999999999</v>
      </c>
    </row>
    <row r="19" spans="1:4" ht="17.25" thickBot="1">
      <c r="A19" s="62"/>
      <c r="B19" s="4"/>
      <c r="C19" s="58" t="s">
        <v>0</v>
      </c>
      <c r="D19" s="61">
        <f>D18</f>
        <v>13318.859999999999</v>
      </c>
    </row>
    <row r="21" spans="1:4">
      <c r="B21" s="6" t="s">
        <v>49</v>
      </c>
    </row>
  </sheetData>
  <mergeCells count="1">
    <mergeCell ref="A11:D11"/>
  </mergeCells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0D76-F31F-9246-B905-BFF6D7069A38}">
  <dimension ref="A1:H22"/>
  <sheetViews>
    <sheetView workbookViewId="0">
      <selection activeCell="G11" sqref="G11"/>
    </sheetView>
  </sheetViews>
  <sheetFormatPr defaultColWidth="26.125" defaultRowHeight="25.5"/>
  <cols>
    <col min="1" max="1" width="26.125" style="86"/>
    <col min="2" max="2" width="43.875" style="86" customWidth="1"/>
    <col min="3" max="3" width="49.5" style="86" customWidth="1"/>
    <col min="4" max="4" width="9" style="86" customWidth="1"/>
    <col min="5" max="16384" width="26.125" style="86"/>
  </cols>
  <sheetData>
    <row r="1" spans="1:8" ht="26.25" thickBot="1">
      <c r="A1" s="83" t="s">
        <v>21</v>
      </c>
      <c r="B1" s="83" t="s">
        <v>22</v>
      </c>
      <c r="C1" s="83" t="s">
        <v>23</v>
      </c>
      <c r="D1" s="83" t="s">
        <v>24</v>
      </c>
      <c r="E1" s="84" t="s">
        <v>41</v>
      </c>
      <c r="F1" s="84" t="s">
        <v>43</v>
      </c>
      <c r="G1" s="85"/>
      <c r="H1" s="85"/>
    </row>
    <row r="2" spans="1:8" ht="127.5">
      <c r="A2" s="87" t="s">
        <v>25</v>
      </c>
      <c r="B2" s="87" t="s">
        <v>26</v>
      </c>
      <c r="C2" s="87" t="s">
        <v>27</v>
      </c>
      <c r="D2" s="87" t="s">
        <v>28</v>
      </c>
      <c r="E2" s="78">
        <v>313494.56</v>
      </c>
      <c r="F2" s="79">
        <v>2</v>
      </c>
    </row>
    <row r="3" spans="1:8" ht="102">
      <c r="A3" s="87" t="s">
        <v>29</v>
      </c>
      <c r="B3" s="87" t="s">
        <v>30</v>
      </c>
      <c r="C3" s="87" t="s">
        <v>31</v>
      </c>
      <c r="D3" s="87" t="s">
        <v>28</v>
      </c>
      <c r="E3" s="80">
        <v>670954.96</v>
      </c>
      <c r="F3" s="81">
        <f>2+1</f>
        <v>3</v>
      </c>
    </row>
    <row r="4" spans="1:8" ht="127.5">
      <c r="A4" s="87" t="s">
        <v>32</v>
      </c>
      <c r="B4" s="87" t="s">
        <v>33</v>
      </c>
      <c r="C4" s="87" t="s">
        <v>34</v>
      </c>
      <c r="D4" s="87" t="s">
        <v>28</v>
      </c>
      <c r="E4" s="80">
        <v>897642</v>
      </c>
      <c r="F4" s="81"/>
    </row>
    <row r="5" spans="1:8" ht="127.5">
      <c r="A5" s="87" t="s">
        <v>35</v>
      </c>
      <c r="B5" s="87" t="s">
        <v>36</v>
      </c>
      <c r="C5" s="87" t="s">
        <v>37</v>
      </c>
      <c r="D5" s="87" t="s">
        <v>28</v>
      </c>
      <c r="E5" s="80">
        <v>833607.38</v>
      </c>
      <c r="F5" s="82">
        <f>12+9</f>
        <v>21</v>
      </c>
    </row>
    <row r="6" spans="1:8" ht="127.5">
      <c r="A6" s="87" t="s">
        <v>38</v>
      </c>
      <c r="B6" s="87" t="s">
        <v>39</v>
      </c>
      <c r="C6" s="87" t="s">
        <v>40</v>
      </c>
      <c r="D6" s="87" t="s">
        <v>28</v>
      </c>
      <c r="E6" s="80">
        <v>820950.26</v>
      </c>
      <c r="F6" s="81">
        <f>25+37</f>
        <v>62</v>
      </c>
    </row>
    <row r="7" spans="1:8">
      <c r="E7" s="88" t="s">
        <v>44</v>
      </c>
      <c r="F7" s="89">
        <f>SUM(F2:F6)</f>
        <v>88</v>
      </c>
    </row>
    <row r="8" spans="1:8" ht="52.5">
      <c r="C8" s="90" t="s">
        <v>42</v>
      </c>
      <c r="D8" s="91"/>
      <c r="E8" s="92">
        <f>824152.66</f>
        <v>824152.66</v>
      </c>
    </row>
    <row r="22" spans="3:3">
      <c r="C22" s="86">
        <v>0</v>
      </c>
    </row>
  </sheetData>
  <pageMargins left="0.7" right="0.7" top="0.78740157499999996" bottom="0.78740157499999996" header="0.3" footer="0.3"/>
  <pageSetup paperSize="9" orientation="portrait" horizontalDpi="0" verticalDpi="0"/>
  <ignoredErrors>
    <ignoredError sqref="F3 F5:F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26"/>
  <sheetViews>
    <sheetView zoomScaleNormal="100" workbookViewId="0">
      <selection activeCell="E6" sqref="E6"/>
    </sheetView>
  </sheetViews>
  <sheetFormatPr defaultColWidth="8.875" defaultRowHeight="16.5"/>
  <cols>
    <col min="1" max="1" width="8.875" style="6"/>
    <col min="2" max="2" width="30.5" style="6" customWidth="1"/>
    <col min="3" max="3" width="8.875" style="6"/>
    <col min="4" max="4" width="66.625" style="6" bestFit="1" customWidth="1"/>
    <col min="5" max="5" width="23.125" style="6" customWidth="1"/>
    <col min="6" max="6" width="2.5" style="6" customWidth="1"/>
    <col min="7" max="8" width="8.875" style="6"/>
    <col min="9" max="9" width="13.625" style="6" bestFit="1" customWidth="1"/>
    <col min="10" max="10" width="12.625" style="6" customWidth="1"/>
    <col min="11" max="12" width="8.875" style="6"/>
    <col min="13" max="13" width="13.625" style="6" bestFit="1" customWidth="1"/>
    <col min="14" max="14" width="12.875" style="6" customWidth="1"/>
    <col min="15" max="16" width="8.875" style="6"/>
    <col min="17" max="17" width="13.625" style="6" bestFit="1" customWidth="1"/>
    <col min="18" max="18" width="12.875" style="6" customWidth="1"/>
    <col min="19" max="20" width="8.875" style="6"/>
    <col min="21" max="21" width="13.625" style="6" bestFit="1" customWidth="1"/>
    <col min="22" max="22" width="12.875" style="6" customWidth="1"/>
    <col min="23" max="23" width="8.875" style="6"/>
    <col min="24" max="24" width="16.375" style="6" customWidth="1"/>
    <col min="25" max="16384" width="8.875" style="6"/>
  </cols>
  <sheetData>
    <row r="1" spans="2:24">
      <c r="B1" s="6" t="s">
        <v>1</v>
      </c>
      <c r="D1" s="103" t="s">
        <v>4</v>
      </c>
      <c r="E1" s="104"/>
      <c r="F1" s="104"/>
      <c r="G1" s="104"/>
      <c r="H1" s="103" t="s">
        <v>5</v>
      </c>
      <c r="I1" s="104"/>
      <c r="J1" s="104"/>
      <c r="K1" s="105"/>
      <c r="L1" s="104" t="s">
        <v>7</v>
      </c>
      <c r="M1" s="104"/>
      <c r="N1" s="104"/>
      <c r="O1" s="104"/>
      <c r="P1" s="104" t="s">
        <v>13</v>
      </c>
      <c r="Q1" s="104"/>
      <c r="R1" s="104"/>
      <c r="S1" s="104"/>
      <c r="T1" s="104" t="s">
        <v>14</v>
      </c>
      <c r="U1" s="104"/>
      <c r="V1" s="104"/>
      <c r="W1" s="104"/>
      <c r="X1" s="6" t="s">
        <v>0</v>
      </c>
    </row>
    <row r="2" spans="2:24" ht="17.25" thickBot="1">
      <c r="D2" s="49"/>
      <c r="E2" s="6" t="s">
        <v>2</v>
      </c>
      <c r="H2" s="49"/>
      <c r="K2" s="50"/>
    </row>
    <row r="3" spans="2:24" ht="17.25" thickBot="1">
      <c r="D3" s="68" t="s">
        <v>53</v>
      </c>
      <c r="E3" s="69">
        <f>'Vstupní data'!D5</f>
        <v>856629.66</v>
      </c>
      <c r="H3" s="49"/>
      <c r="I3" s="48" t="s">
        <v>6</v>
      </c>
      <c r="J3" s="14"/>
      <c r="K3" s="70"/>
      <c r="L3" s="14"/>
      <c r="M3" s="14" t="s">
        <v>6</v>
      </c>
      <c r="N3" s="14"/>
      <c r="O3" s="14"/>
      <c r="P3" s="14"/>
      <c r="Q3" s="14" t="s">
        <v>6</v>
      </c>
      <c r="R3" s="14"/>
      <c r="S3" s="14"/>
      <c r="T3" s="14"/>
      <c r="U3" s="14" t="s">
        <v>6</v>
      </c>
      <c r="V3" s="14"/>
      <c r="W3" s="14"/>
      <c r="X3" s="63"/>
    </row>
    <row r="4" spans="2:24" ht="17.25" thickBot="1">
      <c r="E4" s="55"/>
      <c r="H4" s="49"/>
      <c r="I4" s="45"/>
      <c r="K4" s="50"/>
      <c r="X4" s="71"/>
    </row>
    <row r="5" spans="2:24" ht="17.25" thickBot="1">
      <c r="D5" s="49"/>
      <c r="H5" s="49"/>
      <c r="I5" s="45" t="s">
        <v>2</v>
      </c>
      <c r="J5" s="51">
        <v>0</v>
      </c>
      <c r="K5" s="52"/>
      <c r="L5" s="53"/>
      <c r="M5" s="53" t="s">
        <v>2</v>
      </c>
      <c r="N5" s="51">
        <v>0</v>
      </c>
      <c r="O5" s="53"/>
      <c r="P5" s="53"/>
      <c r="Q5" s="53" t="s">
        <v>2</v>
      </c>
      <c r="R5" s="51">
        <v>0</v>
      </c>
      <c r="S5" s="53"/>
      <c r="T5" s="53"/>
      <c r="U5" s="53" t="s">
        <v>2</v>
      </c>
      <c r="V5" s="51">
        <v>0</v>
      </c>
      <c r="W5" s="53"/>
      <c r="X5" s="54">
        <f>E3+J7+N7+R7+V7</f>
        <v>856629.66</v>
      </c>
    </row>
    <row r="6" spans="2:24" ht="17.25" thickBot="1">
      <c r="D6" s="68" t="s">
        <v>58</v>
      </c>
      <c r="E6" s="69">
        <f>'Vstupní data'!D8</f>
        <v>32476.999999999996</v>
      </c>
      <c r="H6" s="49"/>
      <c r="I6" s="45" t="s">
        <v>3</v>
      </c>
      <c r="J6" s="6">
        <v>1</v>
      </c>
      <c r="K6" s="50"/>
      <c r="M6" s="6" t="s">
        <v>3</v>
      </c>
      <c r="N6" s="6">
        <v>1</v>
      </c>
      <c r="Q6" s="6" t="s">
        <v>3</v>
      </c>
      <c r="R6" s="6">
        <v>1</v>
      </c>
      <c r="U6" s="6" t="s">
        <v>3</v>
      </c>
      <c r="V6" s="6">
        <v>1</v>
      </c>
      <c r="X6" s="71"/>
    </row>
    <row r="7" spans="2:24" ht="17.25" thickBot="1">
      <c r="D7" s="49"/>
      <c r="H7" s="49"/>
      <c r="I7" s="46" t="s">
        <v>0</v>
      </c>
      <c r="J7" s="26">
        <f>J5*J6</f>
        <v>0</v>
      </c>
      <c r="K7" s="72"/>
      <c r="L7" s="26"/>
      <c r="M7" s="26" t="s">
        <v>0</v>
      </c>
      <c r="N7" s="26">
        <f>N5*N6</f>
        <v>0</v>
      </c>
      <c r="O7" s="26"/>
      <c r="P7" s="26"/>
      <c r="Q7" s="26" t="s">
        <v>0</v>
      </c>
      <c r="R7" s="26">
        <f>R5*R6</f>
        <v>0</v>
      </c>
      <c r="S7" s="26"/>
      <c r="T7" s="26"/>
      <c r="U7" s="26" t="s">
        <v>0</v>
      </c>
      <c r="V7" s="26">
        <f>V5*V6</f>
        <v>0</v>
      </c>
      <c r="W7" s="18"/>
      <c r="X7" s="64"/>
    </row>
    <row r="8" spans="2:24" ht="17.25" thickBot="1">
      <c r="H8" s="49"/>
      <c r="J8" s="55"/>
      <c r="K8" s="50"/>
      <c r="N8" s="55"/>
      <c r="R8" s="55"/>
      <c r="V8" s="55"/>
      <c r="X8" s="55"/>
    </row>
    <row r="9" spans="2:24">
      <c r="D9" s="49"/>
      <c r="H9" s="49"/>
      <c r="I9" s="48" t="s">
        <v>6</v>
      </c>
      <c r="J9" s="14"/>
      <c r="K9" s="70"/>
      <c r="L9" s="14"/>
      <c r="M9" s="14" t="s">
        <v>6</v>
      </c>
      <c r="N9" s="14"/>
      <c r="O9" s="14"/>
      <c r="P9" s="14"/>
      <c r="Q9" s="14" t="s">
        <v>6</v>
      </c>
      <c r="R9" s="14"/>
      <c r="S9" s="14"/>
      <c r="T9" s="14"/>
      <c r="U9" s="14" t="s">
        <v>6</v>
      </c>
      <c r="V9" s="14"/>
      <c r="W9" s="14"/>
      <c r="X9" s="63"/>
    </row>
    <row r="10" spans="2:24" ht="17.25" thickBot="1">
      <c r="D10" s="49"/>
      <c r="H10" s="49"/>
      <c r="I10" s="45"/>
      <c r="K10" s="50"/>
      <c r="X10" s="71"/>
    </row>
    <row r="11" spans="2:24" ht="17.25" thickBot="1">
      <c r="D11" s="68" t="s">
        <v>52</v>
      </c>
      <c r="E11" s="69">
        <f>'Vstupní data'!D15</f>
        <v>837471.52385542158</v>
      </c>
      <c r="H11" s="49"/>
      <c r="I11" s="45" t="s">
        <v>2</v>
      </c>
      <c r="J11" s="51">
        <v>0</v>
      </c>
      <c r="K11" s="52"/>
      <c r="L11" s="53"/>
      <c r="M11" s="53" t="s">
        <v>2</v>
      </c>
      <c r="N11" s="51">
        <v>0</v>
      </c>
      <c r="O11" s="53"/>
      <c r="P11" s="53"/>
      <c r="Q11" s="53" t="s">
        <v>2</v>
      </c>
      <c r="R11" s="51">
        <v>0</v>
      </c>
      <c r="S11" s="53"/>
      <c r="T11" s="53"/>
      <c r="U11" s="53" t="s">
        <v>2</v>
      </c>
      <c r="V11" s="51">
        <v>0</v>
      </c>
      <c r="W11" s="53"/>
      <c r="X11" s="54">
        <f>E6+J13+N13+R13+V13</f>
        <v>32476.999999999996</v>
      </c>
    </row>
    <row r="12" spans="2:24">
      <c r="D12" s="49"/>
      <c r="H12" s="49"/>
      <c r="I12" s="45" t="s">
        <v>3</v>
      </c>
      <c r="J12" s="6">
        <v>1</v>
      </c>
      <c r="K12" s="50"/>
      <c r="M12" s="6" t="s">
        <v>3</v>
      </c>
      <c r="N12" s="6">
        <v>1</v>
      </c>
      <c r="Q12" s="6" t="s">
        <v>3</v>
      </c>
      <c r="R12" s="6">
        <v>1</v>
      </c>
      <c r="U12" s="6" t="s">
        <v>3</v>
      </c>
      <c r="V12" s="6">
        <v>1</v>
      </c>
      <c r="X12" s="71"/>
    </row>
    <row r="13" spans="2:24" ht="17.25" thickBot="1">
      <c r="D13" s="49"/>
      <c r="H13" s="49"/>
      <c r="I13" s="46" t="s">
        <v>0</v>
      </c>
      <c r="J13" s="26">
        <f>J11*J12</f>
        <v>0</v>
      </c>
      <c r="K13" s="72"/>
      <c r="L13" s="26"/>
      <c r="M13" s="26" t="s">
        <v>0</v>
      </c>
      <c r="N13" s="26">
        <f>N11*N12</f>
        <v>0</v>
      </c>
      <c r="O13" s="26"/>
      <c r="P13" s="26"/>
      <c r="Q13" s="26" t="s">
        <v>0</v>
      </c>
      <c r="R13" s="26">
        <f>R11*R12</f>
        <v>0</v>
      </c>
      <c r="S13" s="26"/>
      <c r="T13" s="26"/>
      <c r="U13" s="26" t="s">
        <v>0</v>
      </c>
      <c r="V13" s="26">
        <f>V11*V12</f>
        <v>0</v>
      </c>
      <c r="W13" s="18"/>
      <c r="X13" s="64"/>
    </row>
    <row r="14" spans="2:24" ht="17.25" thickBot="1">
      <c r="H14" s="49"/>
      <c r="K14" s="50"/>
    </row>
    <row r="15" spans="2:24" ht="17.25" thickBot="1">
      <c r="B15" s="5" t="s">
        <v>18</v>
      </c>
      <c r="H15" s="49"/>
      <c r="I15" s="48" t="s">
        <v>6</v>
      </c>
      <c r="J15" s="14"/>
      <c r="K15" s="70"/>
      <c r="L15" s="14"/>
      <c r="M15" s="14" t="s">
        <v>6</v>
      </c>
      <c r="N15" s="14"/>
      <c r="O15" s="14"/>
      <c r="P15" s="14"/>
      <c r="Q15" s="14" t="s">
        <v>6</v>
      </c>
      <c r="R15" s="14"/>
      <c r="S15" s="14"/>
      <c r="T15" s="14"/>
      <c r="U15" s="14" t="s">
        <v>6</v>
      </c>
      <c r="V15" s="14"/>
      <c r="W15" s="14"/>
      <c r="X15" s="63"/>
    </row>
    <row r="16" spans="2:24" ht="17.25" thickBot="1">
      <c r="D16" s="68" t="s">
        <v>59</v>
      </c>
      <c r="E16" s="69">
        <f>'Vstupní data'!D19</f>
        <v>13318.859999999999</v>
      </c>
      <c r="H16" s="49"/>
      <c r="I16" s="45"/>
      <c r="K16" s="50"/>
      <c r="X16" s="71"/>
    </row>
    <row r="17" spans="4:24" ht="17.25" thickBot="1">
      <c r="E17" s="67"/>
      <c r="H17" s="49"/>
      <c r="I17" s="45" t="s">
        <v>2</v>
      </c>
      <c r="J17" s="51">
        <v>0</v>
      </c>
      <c r="K17" s="52"/>
      <c r="L17" s="53"/>
      <c r="M17" s="53" t="s">
        <v>2</v>
      </c>
      <c r="N17" s="51">
        <v>0</v>
      </c>
      <c r="O17" s="53"/>
      <c r="P17" s="53"/>
      <c r="Q17" s="53" t="s">
        <v>2</v>
      </c>
      <c r="R17" s="51">
        <v>0</v>
      </c>
      <c r="S17" s="53"/>
      <c r="T17" s="53"/>
      <c r="U17" s="53" t="s">
        <v>2</v>
      </c>
      <c r="V17" s="51">
        <v>0</v>
      </c>
      <c r="W17" s="53"/>
      <c r="X17" s="54">
        <f>E11+J19+N19+R19+V19</f>
        <v>837471.52385542158</v>
      </c>
    </row>
    <row r="18" spans="4:24">
      <c r="D18" s="49"/>
      <c r="H18" s="49"/>
      <c r="I18" s="45" t="s">
        <v>3</v>
      </c>
      <c r="J18" s="6">
        <v>1</v>
      </c>
      <c r="K18" s="50"/>
      <c r="M18" s="6" t="s">
        <v>3</v>
      </c>
      <c r="N18" s="6">
        <v>1</v>
      </c>
      <c r="Q18" s="6" t="s">
        <v>3</v>
      </c>
      <c r="R18" s="6">
        <v>1</v>
      </c>
      <c r="U18" s="6" t="s">
        <v>3</v>
      </c>
      <c r="V18" s="6">
        <v>1</v>
      </c>
      <c r="X18" s="71"/>
    </row>
    <row r="19" spans="4:24" ht="17.25" thickBot="1">
      <c r="D19" s="49"/>
      <c r="H19" s="49"/>
      <c r="I19" s="46" t="s">
        <v>0</v>
      </c>
      <c r="J19" s="26">
        <f>J17*J18</f>
        <v>0</v>
      </c>
      <c r="K19" s="72"/>
      <c r="L19" s="26"/>
      <c r="M19" s="26" t="s">
        <v>0</v>
      </c>
      <c r="N19" s="26">
        <f>N17*N18</f>
        <v>0</v>
      </c>
      <c r="O19" s="26"/>
      <c r="P19" s="26"/>
      <c r="Q19" s="26" t="s">
        <v>0</v>
      </c>
      <c r="R19" s="26">
        <f>R17*R18</f>
        <v>0</v>
      </c>
      <c r="S19" s="26"/>
      <c r="T19" s="26"/>
      <c r="U19" s="26" t="s">
        <v>0</v>
      </c>
      <c r="V19" s="26">
        <f>V17*V18</f>
        <v>0</v>
      </c>
      <c r="W19" s="18"/>
      <c r="X19" s="64"/>
    </row>
    <row r="20" spans="4:24" ht="17.25" thickBot="1">
      <c r="D20" s="49"/>
      <c r="H20" s="49"/>
      <c r="J20" s="53"/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</row>
    <row r="21" spans="4:24">
      <c r="D21" s="49"/>
      <c r="H21" s="49"/>
      <c r="I21" s="48" t="s">
        <v>6</v>
      </c>
      <c r="J21" s="14"/>
      <c r="K21" s="70"/>
      <c r="L21" s="14"/>
      <c r="M21" s="14" t="s">
        <v>6</v>
      </c>
      <c r="N21" s="14"/>
      <c r="O21" s="14"/>
      <c r="P21" s="14"/>
      <c r="Q21" s="14" t="s">
        <v>6</v>
      </c>
      <c r="R21" s="14"/>
      <c r="S21" s="14"/>
      <c r="T21" s="14"/>
      <c r="U21" s="14" t="s">
        <v>6</v>
      </c>
      <c r="V21" s="14"/>
      <c r="W21" s="14"/>
      <c r="X21" s="63"/>
    </row>
    <row r="22" spans="4:24" ht="17.25" thickBot="1">
      <c r="D22" s="49"/>
      <c r="H22" s="49"/>
      <c r="I22" s="45"/>
      <c r="K22" s="50"/>
      <c r="X22" s="71"/>
    </row>
    <row r="23" spans="4:24" ht="17.25" thickBot="1">
      <c r="D23" s="49"/>
      <c r="H23" s="49"/>
      <c r="I23" s="45" t="s">
        <v>2</v>
      </c>
      <c r="J23" s="51">
        <v>0</v>
      </c>
      <c r="K23" s="52"/>
      <c r="L23" s="53"/>
      <c r="M23" s="53" t="s">
        <v>2</v>
      </c>
      <c r="N23" s="51">
        <v>0</v>
      </c>
      <c r="O23" s="53"/>
      <c r="P23" s="53"/>
      <c r="Q23" s="53" t="s">
        <v>2</v>
      </c>
      <c r="R23" s="51">
        <v>0</v>
      </c>
      <c r="S23" s="53"/>
      <c r="T23" s="53"/>
      <c r="U23" s="53" t="s">
        <v>2</v>
      </c>
      <c r="V23" s="51">
        <v>0</v>
      </c>
      <c r="W23" s="53"/>
      <c r="X23" s="54">
        <f>E16+J25+N25+R25+V25</f>
        <v>13318.859999999999</v>
      </c>
    </row>
    <row r="24" spans="4:24">
      <c r="D24" s="49"/>
      <c r="H24" s="49"/>
      <c r="I24" s="45" t="s">
        <v>3</v>
      </c>
      <c r="J24" s="6">
        <v>1</v>
      </c>
      <c r="K24" s="50"/>
      <c r="M24" s="6" t="s">
        <v>3</v>
      </c>
      <c r="N24" s="6">
        <v>1</v>
      </c>
      <c r="Q24" s="6" t="s">
        <v>3</v>
      </c>
      <c r="R24" s="6">
        <v>1</v>
      </c>
      <c r="U24" s="6" t="s">
        <v>3</v>
      </c>
      <c r="V24" s="6">
        <v>1</v>
      </c>
      <c r="X24" s="71"/>
    </row>
    <row r="25" spans="4:24" ht="17.25" thickBot="1">
      <c r="D25" s="49"/>
      <c r="H25" s="49"/>
      <c r="I25" s="46" t="s">
        <v>0</v>
      </c>
      <c r="J25" s="26">
        <f>J23*J24</f>
        <v>0</v>
      </c>
      <c r="K25" s="72"/>
      <c r="L25" s="26"/>
      <c r="M25" s="26" t="s">
        <v>0</v>
      </c>
      <c r="N25" s="26">
        <f>N23*N24</f>
        <v>0</v>
      </c>
      <c r="O25" s="26"/>
      <c r="P25" s="26"/>
      <c r="Q25" s="26" t="s">
        <v>0</v>
      </c>
      <c r="R25" s="26">
        <f>R23*R24</f>
        <v>0</v>
      </c>
      <c r="S25" s="26"/>
      <c r="T25" s="26"/>
      <c r="U25" s="26" t="s">
        <v>0</v>
      </c>
      <c r="V25" s="26">
        <f>V23*V24</f>
        <v>0</v>
      </c>
      <c r="W25" s="18"/>
      <c r="X25" s="64"/>
    </row>
    <row r="26" spans="4:24">
      <c r="D26" s="49"/>
      <c r="H26" s="49"/>
      <c r="K26" s="50"/>
    </row>
  </sheetData>
  <mergeCells count="5">
    <mergeCell ref="D1:G1"/>
    <mergeCell ref="H1:K1"/>
    <mergeCell ref="L1:O1"/>
    <mergeCell ref="P1:S1"/>
    <mergeCell ref="T1:W1"/>
  </mergeCells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5"/>
  <sheetViews>
    <sheetView tabSelected="1" workbookViewId="0">
      <selection activeCell="F18" sqref="F18"/>
    </sheetView>
  </sheetViews>
  <sheetFormatPr defaultColWidth="18.375" defaultRowHeight="16.5"/>
  <cols>
    <col min="1" max="1" width="18.375" style="6"/>
    <col min="2" max="2" width="39.625" style="6" customWidth="1"/>
    <col min="3" max="10" width="18.375" style="6"/>
    <col min="11" max="11" width="27" style="6" customWidth="1"/>
    <col min="12" max="16384" width="18.375" style="6"/>
  </cols>
  <sheetData>
    <row r="1" spans="2:12">
      <c r="B1" s="16"/>
      <c r="C1" s="1" t="s">
        <v>4</v>
      </c>
      <c r="D1" s="1" t="s">
        <v>5</v>
      </c>
      <c r="E1" s="1" t="s">
        <v>7</v>
      </c>
      <c r="F1" s="1" t="s">
        <v>13</v>
      </c>
      <c r="G1" s="1" t="s">
        <v>14</v>
      </c>
      <c r="H1" s="2" t="s">
        <v>0</v>
      </c>
    </row>
    <row r="2" spans="2:12">
      <c r="B2" s="3" t="s">
        <v>51</v>
      </c>
      <c r="C2" s="37">
        <f>CMA!E3</f>
        <v>856629.66</v>
      </c>
      <c r="D2" s="38">
        <f>CMA!J7</f>
        <v>0</v>
      </c>
      <c r="E2" s="38">
        <f>CMA!N7</f>
        <v>0</v>
      </c>
      <c r="F2" s="38">
        <f>CMA!R7</f>
        <v>0</v>
      </c>
      <c r="G2" s="38">
        <f>CMA!V7</f>
        <v>0</v>
      </c>
      <c r="H2" s="39">
        <f>SUM(C2:G2)</f>
        <v>856629.66</v>
      </c>
    </row>
    <row r="3" spans="2:12">
      <c r="B3" s="3" t="s">
        <v>58</v>
      </c>
      <c r="C3" s="37">
        <f>CMA!E6</f>
        <v>32476.999999999996</v>
      </c>
      <c r="D3" s="38">
        <f>CMA!J13</f>
        <v>0</v>
      </c>
      <c r="E3" s="38">
        <f>CMA!N13</f>
        <v>0</v>
      </c>
      <c r="F3" s="38">
        <f>CMA!R13</f>
        <v>0</v>
      </c>
      <c r="G3" s="38">
        <f>CMA!V7</f>
        <v>0</v>
      </c>
      <c r="H3" s="39">
        <f t="shared" ref="H3:H5" si="0">SUM(C3:G3)</f>
        <v>32476.999999999996</v>
      </c>
    </row>
    <row r="4" spans="2:12">
      <c r="B4" s="3" t="s">
        <v>52</v>
      </c>
      <c r="C4" s="37">
        <f>CMA!E11</f>
        <v>837471.52385542158</v>
      </c>
      <c r="D4" s="38">
        <f>CMA!J19</f>
        <v>0</v>
      </c>
      <c r="E4" s="38">
        <f>CMA!N19</f>
        <v>0</v>
      </c>
      <c r="F4" s="38">
        <f>CMA!R19</f>
        <v>0</v>
      </c>
      <c r="G4" s="38">
        <f>CMA!V19</f>
        <v>0</v>
      </c>
      <c r="H4" s="39">
        <f t="shared" si="0"/>
        <v>837471.52385542158</v>
      </c>
    </row>
    <row r="5" spans="2:12" ht="17.25" thickBot="1">
      <c r="B5" s="4" t="s">
        <v>59</v>
      </c>
      <c r="C5" s="40">
        <f>CMA!E16</f>
        <v>13318.859999999999</v>
      </c>
      <c r="D5" s="41">
        <f>CMA!J25</f>
        <v>0</v>
      </c>
      <c r="E5" s="41">
        <f>CMA!N25</f>
        <v>0</v>
      </c>
      <c r="F5" s="41">
        <f>CMA!R25</f>
        <v>0</v>
      </c>
      <c r="G5" s="41">
        <f>CMA!V25</f>
        <v>0</v>
      </c>
      <c r="H5" s="42">
        <f t="shared" si="0"/>
        <v>13318.859999999999</v>
      </c>
    </row>
    <row r="6" spans="2:12" ht="17.25" thickBot="1"/>
    <row r="7" spans="2:12">
      <c r="B7" s="16" t="s">
        <v>45</v>
      </c>
      <c r="C7" s="1" t="s">
        <v>4</v>
      </c>
      <c r="D7" s="1" t="s">
        <v>5</v>
      </c>
      <c r="E7" s="1" t="s">
        <v>7</v>
      </c>
      <c r="F7" s="1" t="s">
        <v>13</v>
      </c>
      <c r="G7" s="1" t="s">
        <v>14</v>
      </c>
      <c r="H7" s="2" t="s">
        <v>0</v>
      </c>
      <c r="J7" s="16" t="s">
        <v>55</v>
      </c>
      <c r="K7" s="1"/>
      <c r="L7" s="2"/>
    </row>
    <row r="8" spans="2:12">
      <c r="B8" s="3" t="s">
        <v>51</v>
      </c>
      <c r="C8" s="37">
        <f>L10</f>
        <v>949596.81600000011</v>
      </c>
      <c r="D8" s="38">
        <f>CMA!J13</f>
        <v>0</v>
      </c>
      <c r="E8" s="38">
        <f>CMA!N13</f>
        <v>0</v>
      </c>
      <c r="F8" s="38">
        <f>CMA!R13</f>
        <v>0</v>
      </c>
      <c r="G8" s="38">
        <f>CMA!V13</f>
        <v>0</v>
      </c>
      <c r="H8" s="39">
        <f>SUM(C8:G8)</f>
        <v>949596.81600000011</v>
      </c>
      <c r="J8" s="3"/>
      <c r="K8" s="56" t="s">
        <v>19</v>
      </c>
      <c r="L8" s="65">
        <v>43028.89</v>
      </c>
    </row>
    <row r="9" spans="2:12">
      <c r="B9" s="3" t="s">
        <v>52</v>
      </c>
      <c r="C9" s="37">
        <f>L15</f>
        <v>919886.79024096427</v>
      </c>
      <c r="D9" s="38">
        <f>CMA!J25</f>
        <v>0</v>
      </c>
      <c r="E9" s="38">
        <f>CMA!N25</f>
        <v>0</v>
      </c>
      <c r="F9" s="38">
        <f>CMA!R25</f>
        <v>0</v>
      </c>
      <c r="G9" s="38">
        <f>CMA!V25</f>
        <v>0</v>
      </c>
      <c r="H9" s="39">
        <f t="shared" ref="H9" si="1">SUM(C9:G9)</f>
        <v>919886.79024096427</v>
      </c>
      <c r="J9" s="3"/>
      <c r="K9" s="56" t="s">
        <v>54</v>
      </c>
      <c r="L9" s="57">
        <f>824152.66*1.1</f>
        <v>906567.92600000009</v>
      </c>
    </row>
    <row r="10" spans="2:12" ht="17.25" thickBot="1">
      <c r="J10" s="4"/>
      <c r="K10" s="66" t="s">
        <v>0</v>
      </c>
      <c r="L10" s="42">
        <f>L9+L8</f>
        <v>949596.81600000011</v>
      </c>
    </row>
    <row r="11" spans="2:12" ht="17.25" thickBot="1">
      <c r="B11" s="16" t="s">
        <v>46</v>
      </c>
      <c r="C11" s="1" t="s">
        <v>4</v>
      </c>
      <c r="D11" s="1" t="s">
        <v>5</v>
      </c>
      <c r="E11" s="1" t="s">
        <v>7</v>
      </c>
      <c r="F11" s="1" t="s">
        <v>13</v>
      </c>
      <c r="G11" s="1" t="s">
        <v>14</v>
      </c>
      <c r="H11" s="2" t="s">
        <v>0</v>
      </c>
    </row>
    <row r="12" spans="2:12">
      <c r="B12" s="3" t="s">
        <v>51</v>
      </c>
      <c r="C12" s="37">
        <f>L20</f>
        <v>784766.2840000001</v>
      </c>
      <c r="D12" s="38">
        <f>CMA!J19</f>
        <v>0</v>
      </c>
      <c r="E12" s="38">
        <f>CMA!N19</f>
        <v>0</v>
      </c>
      <c r="F12" s="38">
        <f>CMA!R19</f>
        <v>0</v>
      </c>
      <c r="G12" s="38">
        <f>CMA!V19</f>
        <v>0</v>
      </c>
      <c r="H12" s="39">
        <f>SUM(C12:G12)</f>
        <v>784766.2840000001</v>
      </c>
      <c r="J12" s="16" t="s">
        <v>56</v>
      </c>
      <c r="K12" s="1"/>
      <c r="L12" s="2"/>
    </row>
    <row r="13" spans="2:12" ht="17.25" thickBot="1">
      <c r="B13" s="4" t="s">
        <v>52</v>
      </c>
      <c r="C13" s="40">
        <f>L25</f>
        <v>755056.25746987981</v>
      </c>
      <c r="D13" s="41">
        <f>CMA!J31</f>
        <v>0</v>
      </c>
      <c r="E13" s="41">
        <f>CMA!N31</f>
        <v>0</v>
      </c>
      <c r="F13" s="41">
        <f>CMA!R31</f>
        <v>0</v>
      </c>
      <c r="G13" s="41">
        <f>CMA!V31</f>
        <v>0</v>
      </c>
      <c r="H13" s="42">
        <f t="shared" ref="H13" si="2">SUM(C13:G13)</f>
        <v>755056.25746987981</v>
      </c>
      <c r="J13" s="3"/>
      <c r="K13" s="56" t="s">
        <v>19</v>
      </c>
      <c r="L13" s="65">
        <v>13318.86</v>
      </c>
    </row>
    <row r="14" spans="2:12">
      <c r="J14" s="3"/>
      <c r="K14" s="56" t="s">
        <v>54</v>
      </c>
      <c r="L14" s="57">
        <f>824152.663855422*1.1</f>
        <v>906567.93024096428</v>
      </c>
    </row>
    <row r="15" spans="2:12" ht="17.25" thickBot="1">
      <c r="J15" s="4"/>
      <c r="K15" s="66" t="s">
        <v>0</v>
      </c>
      <c r="L15" s="42">
        <f>L14+L13</f>
        <v>919886.79024096427</v>
      </c>
    </row>
    <row r="16" spans="2:12" ht="17.25" thickBot="1"/>
    <row r="17" spans="10:12">
      <c r="J17" s="16" t="s">
        <v>60</v>
      </c>
      <c r="K17" s="1"/>
      <c r="L17" s="2"/>
    </row>
    <row r="18" spans="10:12">
      <c r="J18" s="3"/>
      <c r="K18" s="56" t="s">
        <v>19</v>
      </c>
      <c r="L18" s="65">
        <v>43028.89</v>
      </c>
    </row>
    <row r="19" spans="10:12">
      <c r="J19" s="3"/>
      <c r="K19" s="56" t="s">
        <v>54</v>
      </c>
      <c r="L19" s="57">
        <f>824152.66*0.9</f>
        <v>741737.39400000009</v>
      </c>
    </row>
    <row r="20" spans="10:12" ht="17.25" thickBot="1">
      <c r="J20" s="4"/>
      <c r="K20" s="66" t="s">
        <v>0</v>
      </c>
      <c r="L20" s="42">
        <f>L19+L18</f>
        <v>784766.2840000001</v>
      </c>
    </row>
    <row r="21" spans="10:12" ht="17.25" thickBot="1"/>
    <row r="22" spans="10:12">
      <c r="J22" s="16" t="s">
        <v>57</v>
      </c>
      <c r="K22" s="1"/>
      <c r="L22" s="2"/>
    </row>
    <row r="23" spans="10:12">
      <c r="J23" s="3"/>
      <c r="K23" s="56" t="s">
        <v>19</v>
      </c>
      <c r="L23" s="65">
        <v>13318.86</v>
      </c>
    </row>
    <row r="24" spans="10:12">
      <c r="J24" s="3"/>
      <c r="K24" s="56" t="s">
        <v>54</v>
      </c>
      <c r="L24" s="57">
        <f>824152.663855422*0.9</f>
        <v>741737.39746987983</v>
      </c>
    </row>
    <row r="25" spans="10:12" ht="17.25" thickBot="1">
      <c r="J25" s="4"/>
      <c r="K25" s="66" t="s">
        <v>0</v>
      </c>
      <c r="L25" s="42">
        <f>L24+L23</f>
        <v>755056.25746987981</v>
      </c>
    </row>
  </sheetData>
  <phoneticPr fontId="2" type="noConversion"/>
  <pageMargins left="0.25" right="0.25" top="0.75" bottom="0.75" header="0.3" footer="0.3"/>
  <pageSetup paperSize="9" fitToWidth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1FF43-6EE5-420F-BBCD-C00E92E1FEC2}">
  <dimension ref="A1:F45"/>
  <sheetViews>
    <sheetView topLeftCell="A14" zoomScale="107" workbookViewId="0">
      <selection activeCell="B35" sqref="B35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70</v>
      </c>
      <c r="C4" s="43">
        <v>70</v>
      </c>
      <c r="D4" s="43">
        <v>70</v>
      </c>
      <c r="E4" s="43">
        <v>70</v>
      </c>
      <c r="F4" s="43">
        <v>70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>
      <c r="A7" s="45" t="s">
        <v>59</v>
      </c>
      <c r="B7" s="43">
        <f>B4</f>
        <v>70</v>
      </c>
      <c r="C7" s="43">
        <f t="shared" ref="C7:F7" si="0">C4</f>
        <v>70</v>
      </c>
      <c r="D7" s="43">
        <f t="shared" si="0"/>
        <v>70</v>
      </c>
      <c r="E7" s="43">
        <f t="shared" si="0"/>
        <v>70</v>
      </c>
      <c r="F7" s="43">
        <f t="shared" si="0"/>
        <v>70</v>
      </c>
    </row>
    <row r="8" spans="1:6" s="18" customFormat="1" ht="17.25" thickBot="1">
      <c r="A8" s="46" t="s">
        <v>58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>
      <c r="A13" s="45" t="s">
        <v>59</v>
      </c>
      <c r="B13" s="44">
        <f>B7-B14</f>
        <v>0</v>
      </c>
      <c r="C13" s="44">
        <f t="shared" ref="C13:F13" si="1">C7-C14</f>
        <v>0</v>
      </c>
      <c r="D13" s="44">
        <f t="shared" si="1"/>
        <v>0</v>
      </c>
      <c r="E13" s="44">
        <f t="shared" si="1"/>
        <v>0</v>
      </c>
      <c r="F13" s="44">
        <f t="shared" si="1"/>
        <v>0</v>
      </c>
    </row>
    <row r="14" spans="1:6" s="18" customFormat="1" ht="17.25" thickBot="1">
      <c r="A14" s="46" t="s">
        <v>58</v>
      </c>
      <c r="B14" s="17">
        <f>B7*B10</f>
        <v>70</v>
      </c>
      <c r="C14" s="17">
        <f t="shared" ref="C14:F14" si="2">C7*C10</f>
        <v>70</v>
      </c>
      <c r="D14" s="17">
        <f t="shared" si="2"/>
        <v>70</v>
      </c>
      <c r="E14" s="17">
        <f t="shared" si="2"/>
        <v>70</v>
      </c>
      <c r="F14" s="17">
        <f t="shared" si="2"/>
        <v>70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59</v>
      </c>
      <c r="B18" s="20">
        <f>$B$7*'Výsledky CMA'!C5</f>
        <v>932320.2</v>
      </c>
      <c r="C18" s="21">
        <f>$C$7*'Výsledky CMA'!D5</f>
        <v>0</v>
      </c>
      <c r="D18" s="21">
        <f>$D$7*'Výsledky CMA'!E5</f>
        <v>0</v>
      </c>
      <c r="E18" s="21">
        <f>$E$7*'Výsledky CMA'!F5</f>
        <v>0</v>
      </c>
      <c r="F18" s="21">
        <f>$F$7*'Výsledky CMA'!G3</f>
        <v>0</v>
      </c>
    </row>
    <row r="19" spans="1:6" s="93" customFormat="1">
      <c r="A19" s="15"/>
      <c r="C19" s="22">
        <f>$C$7*'Výsledky CMA'!C5</f>
        <v>932320.2</v>
      </c>
      <c r="D19" s="23">
        <f>$D$7*'Výsledky CMA'!D5</f>
        <v>0</v>
      </c>
      <c r="E19" s="23">
        <f>$E$7*'Výsledky CMA'!E5</f>
        <v>0</v>
      </c>
      <c r="F19" s="23">
        <f>$F$7*'Výsledky CMA'!F5</f>
        <v>0</v>
      </c>
    </row>
    <row r="20" spans="1:6" s="93" customFormat="1">
      <c r="A20" s="15"/>
      <c r="D20" s="22">
        <f>$D$7*'Výsledky CMA'!C5</f>
        <v>932320.2</v>
      </c>
      <c r="E20" s="23">
        <f>$E$7*'Výsledky CMA'!D3</f>
        <v>0</v>
      </c>
      <c r="F20" s="23">
        <f>$F$7*'Výsledky CMA'!E3</f>
        <v>0</v>
      </c>
    </row>
    <row r="21" spans="1:6" s="93" customFormat="1">
      <c r="A21" s="15"/>
      <c r="E21" s="22">
        <f>$E$7*'Výsledky CMA'!C5</f>
        <v>932320.2</v>
      </c>
      <c r="F21" s="23">
        <f>$F$7*'Výsledky CMA'!D3</f>
        <v>0</v>
      </c>
    </row>
    <row r="22" spans="1:6" s="93" customFormat="1">
      <c r="A22" s="15"/>
      <c r="F22" s="22">
        <f>$F$7*'Výsledky CMA'!C5</f>
        <v>932320.2</v>
      </c>
    </row>
    <row r="23" spans="1:6" s="93" customFormat="1">
      <c r="A23" s="15"/>
      <c r="F23" s="22"/>
    </row>
    <row r="24" spans="1:6" s="93" customFormat="1">
      <c r="A24" s="45" t="s">
        <v>58</v>
      </c>
      <c r="B24" s="21">
        <f>B$8*'Výsledky CMA'!C3</f>
        <v>0</v>
      </c>
      <c r="C24" s="21">
        <f>C$8*'Výsledky CMA'!D3</f>
        <v>0</v>
      </c>
      <c r="D24" s="21">
        <f>D$8*'Výsledky CMA'!E3</f>
        <v>0</v>
      </c>
      <c r="E24" s="21">
        <f>E$8*'Výsledky CMA'!F3</f>
        <v>0</v>
      </c>
      <c r="F24" s="21">
        <f>F$8*'Výsledky CMA'!G3</f>
        <v>0</v>
      </c>
    </row>
    <row r="25" spans="1:6" s="93" customFormat="1">
      <c r="A25" s="15"/>
      <c r="B25" s="23"/>
      <c r="C25" s="21">
        <f>C$8*'Výsledky CMA'!C3</f>
        <v>0</v>
      </c>
      <c r="D25" s="21">
        <f>D$8*'Výsledky CMA'!D3</f>
        <v>0</v>
      </c>
      <c r="E25" s="21">
        <f>E$8*'Výsledky CMA'!E3</f>
        <v>0</v>
      </c>
      <c r="F25" s="21">
        <f>F$8*'Výsledky CMA'!F3</f>
        <v>0</v>
      </c>
    </row>
    <row r="26" spans="1:6" s="93" customFormat="1">
      <c r="A26" s="15"/>
      <c r="B26" s="23"/>
      <c r="C26" s="23"/>
      <c r="D26" s="21">
        <f>D$8*'Výsledky CMA'!C3</f>
        <v>0</v>
      </c>
      <c r="E26" s="21">
        <f>E$8*'Výsledky CMA'!D3</f>
        <v>0</v>
      </c>
      <c r="F26" s="21">
        <f>F$8*'Výsledky CMA'!E3</f>
        <v>0</v>
      </c>
    </row>
    <row r="27" spans="1:6" s="93" customFormat="1">
      <c r="A27" s="15"/>
      <c r="B27" s="23"/>
      <c r="C27" s="23"/>
      <c r="D27" s="23"/>
      <c r="E27" s="21">
        <f>E$8*'Výsledky CMA'!C3</f>
        <v>0</v>
      </c>
      <c r="F27" s="21">
        <f>F$8*'Výsledky CMA'!D3</f>
        <v>0</v>
      </c>
    </row>
    <row r="28" spans="1:6" s="18" customFormat="1" ht="17.25" thickBot="1">
      <c r="A28" s="24"/>
      <c r="B28" s="25"/>
      <c r="C28" s="25"/>
      <c r="D28" s="25"/>
      <c r="E28" s="26"/>
      <c r="F28" s="98">
        <f>F$8*'Výsledky CMA'!C3</f>
        <v>0</v>
      </c>
    </row>
    <row r="29" spans="1:6">
      <c r="A29" s="15" t="s">
        <v>10</v>
      </c>
    </row>
    <row r="30" spans="1:6">
      <c r="A30" s="6" t="s">
        <v>59</v>
      </c>
      <c r="B30" s="21">
        <f>$B$13*'Výsledky CMA'!C5</f>
        <v>0</v>
      </c>
      <c r="C30" s="21">
        <f>$B$13*'Výsledky CMA'!D5</f>
        <v>0</v>
      </c>
      <c r="D30" s="21">
        <f>$B$13*'Výsledky CMA'!E5</f>
        <v>0</v>
      </c>
      <c r="E30" s="21">
        <f>$B$13*'Výsledky CMA'!F5</f>
        <v>0</v>
      </c>
      <c r="F30" s="21">
        <f>$B$13*'Výsledky CMA'!G5</f>
        <v>0</v>
      </c>
    </row>
    <row r="31" spans="1:6">
      <c r="A31" s="15"/>
      <c r="B31" s="53"/>
      <c r="C31" s="21">
        <f>$C$13*'Výsledky CMA'!C5</f>
        <v>0</v>
      </c>
      <c r="D31" s="21">
        <f>$C$13*'Výsledky CMA'!D5</f>
        <v>0</v>
      </c>
      <c r="E31" s="21">
        <f>$C$13*'Výsledky CMA'!E5</f>
        <v>0</v>
      </c>
      <c r="F31" s="21">
        <f>$C$13*'Výsledky CMA'!F5</f>
        <v>0</v>
      </c>
    </row>
    <row r="32" spans="1:6">
      <c r="A32" s="15"/>
      <c r="B32" s="53"/>
      <c r="C32" s="53"/>
      <c r="D32" s="21">
        <f>$D$13*'Výsledky CMA'!C5</f>
        <v>0</v>
      </c>
      <c r="E32" s="21">
        <f>$D$13*'Výsledky CMA'!D5</f>
        <v>0</v>
      </c>
      <c r="F32" s="21">
        <f>$D$13*'Výsledky CMA'!E5</f>
        <v>0</v>
      </c>
    </row>
    <row r="33" spans="1:6">
      <c r="A33" s="15"/>
      <c r="B33" s="53"/>
      <c r="C33" s="53"/>
      <c r="D33" s="21"/>
      <c r="E33" s="21">
        <f>$E$13*'Výsledky CMA'!C5</f>
        <v>0</v>
      </c>
      <c r="F33" s="21">
        <f>$D$13*'Výsledky CMA'!E5</f>
        <v>0</v>
      </c>
    </row>
    <row r="34" spans="1:6">
      <c r="A34" s="15"/>
      <c r="B34" s="53"/>
      <c r="C34" s="53"/>
      <c r="D34" s="21"/>
      <c r="E34" s="21"/>
      <c r="F34" s="21">
        <f>$F$13*'Výsledky CMA'!C5</f>
        <v>0</v>
      </c>
    </row>
    <row r="35" spans="1:6">
      <c r="A35" s="15"/>
    </row>
    <row r="36" spans="1:6">
      <c r="A36" s="15"/>
    </row>
    <row r="37" spans="1:6">
      <c r="A37" s="6" t="s">
        <v>58</v>
      </c>
      <c r="B37" s="20">
        <f>$B$14*'Výsledky CMA'!C3</f>
        <v>2273389.9999999995</v>
      </c>
      <c r="C37" s="21">
        <f>$B$14*'Výsledky CMA'!D2</f>
        <v>0</v>
      </c>
      <c r="D37" s="21">
        <f>$B$14*'Výsledky CMA'!E2</f>
        <v>0</v>
      </c>
      <c r="E37" s="21">
        <f>$B$14*'Výsledky CMA'!F2</f>
        <v>0</v>
      </c>
      <c r="F37" s="21">
        <f>$B$14*'Výsledky CMA'!G2</f>
        <v>0</v>
      </c>
    </row>
    <row r="38" spans="1:6">
      <c r="A38" s="15"/>
      <c r="B38" s="20"/>
      <c r="C38" s="20">
        <f>$C$14*'Výsledky CMA'!H3</f>
        <v>2273389.9999999995</v>
      </c>
      <c r="D38" s="21">
        <f>$C$14*'Výsledky CMA'!D2</f>
        <v>0</v>
      </c>
      <c r="E38" s="21">
        <f>$C$14*'Výsledky CMA'!E2</f>
        <v>0</v>
      </c>
      <c r="F38" s="21">
        <f>$C$14*'Výsledky CMA'!F2</f>
        <v>0</v>
      </c>
    </row>
    <row r="39" spans="1:6">
      <c r="A39" s="15"/>
      <c r="B39" s="20"/>
      <c r="C39" s="20"/>
      <c r="D39" s="20">
        <f>$D$14*'Výsledky CMA'!H3</f>
        <v>2273389.9999999995</v>
      </c>
      <c r="E39" s="21">
        <f>$D$14*'Výsledky CMA'!D2</f>
        <v>0</v>
      </c>
      <c r="F39" s="21">
        <f>$D$14*'Výsledky CMA'!E2</f>
        <v>0</v>
      </c>
    </row>
    <row r="40" spans="1:6">
      <c r="A40" s="15"/>
      <c r="B40" s="22"/>
      <c r="C40" s="22"/>
      <c r="D40" s="22"/>
      <c r="E40" s="22">
        <f>$E$14*'Výsledky CMA'!H3</f>
        <v>2273389.9999999995</v>
      </c>
      <c r="F40" s="23">
        <f>$D$14*'Výsledky CMA'!E3</f>
        <v>0</v>
      </c>
    </row>
    <row r="41" spans="1:6" s="18" customFormat="1" ht="17.25" thickBot="1">
      <c r="A41" s="24"/>
      <c r="B41" s="27"/>
      <c r="C41" s="27"/>
      <c r="D41" s="27"/>
      <c r="E41" s="27"/>
      <c r="F41" s="27">
        <f>$F$14*'Výsledky CMA'!H3</f>
        <v>2273389.9999999995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29">
        <f>SUM(B18:B28)</f>
        <v>932320.2</v>
      </c>
      <c r="C43" s="29">
        <f>SUM(C18:C28)</f>
        <v>932320.2</v>
      </c>
      <c r="D43" s="29">
        <f>SUM(D18:D28)</f>
        <v>932320.2</v>
      </c>
      <c r="E43" s="29">
        <f>SUM(E18:E28)</f>
        <v>932320.2</v>
      </c>
      <c r="F43" s="29">
        <f>SUM(F18:F28)</f>
        <v>932320.2</v>
      </c>
    </row>
    <row r="44" spans="1:6" s="33" customFormat="1">
      <c r="A44" s="31" t="s">
        <v>10</v>
      </c>
      <c r="B44" s="32">
        <f>SUM(B30:B42)</f>
        <v>2273389.9999999995</v>
      </c>
      <c r="C44" s="32">
        <f>SUM(C30:C42)</f>
        <v>2273389.9999999995</v>
      </c>
      <c r="D44" s="32">
        <f>SUM(D30:D42)</f>
        <v>2273389.9999999995</v>
      </c>
      <c r="E44" s="32">
        <f>SUM(E30:E42)</f>
        <v>2273389.9999999995</v>
      </c>
      <c r="F44" s="32">
        <f>SUM(F30:F42)</f>
        <v>2273389.9999999995</v>
      </c>
    </row>
    <row r="45" spans="1:6" s="36" customFormat="1" ht="17.25" thickBot="1">
      <c r="A45" s="34" t="s">
        <v>11</v>
      </c>
      <c r="B45" s="35">
        <f>B44-B43</f>
        <v>1341069.7999999996</v>
      </c>
      <c r="C45" s="35">
        <f t="shared" ref="C45:F45" si="3">C44-C43</f>
        <v>1341069.7999999996</v>
      </c>
      <c r="D45" s="35">
        <f t="shared" si="3"/>
        <v>1341069.7999999996</v>
      </c>
      <c r="E45" s="35">
        <f t="shared" si="3"/>
        <v>1341069.7999999996</v>
      </c>
      <c r="F45" s="35">
        <f t="shared" si="3"/>
        <v>1341069.7999999996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C766-DF6E-EA47-B719-BC2BB6C681FA}">
  <dimension ref="A1:F45"/>
  <sheetViews>
    <sheetView topLeftCell="A9" workbookViewId="0">
      <selection sqref="A1:XFD1048576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70</v>
      </c>
      <c r="C4" s="43">
        <v>70</v>
      </c>
      <c r="D4" s="43">
        <v>70</v>
      </c>
      <c r="E4" s="43">
        <v>70</v>
      </c>
      <c r="F4" s="43">
        <v>70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 s="93" customFormat="1">
      <c r="A7" s="45" t="s">
        <v>52</v>
      </c>
      <c r="B7" s="96">
        <f>B4</f>
        <v>70</v>
      </c>
      <c r="C7" s="96">
        <f t="shared" ref="C7:F7" si="0">C4</f>
        <v>70</v>
      </c>
      <c r="D7" s="96">
        <f t="shared" si="0"/>
        <v>70</v>
      </c>
      <c r="E7" s="96">
        <f t="shared" si="0"/>
        <v>70</v>
      </c>
      <c r="F7" s="96">
        <f t="shared" si="0"/>
        <v>70</v>
      </c>
    </row>
    <row r="8" spans="1:6" s="18" customFormat="1" ht="17.25" thickBot="1">
      <c r="A8" s="46" t="s">
        <v>51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 s="93" customFormat="1">
      <c r="A13" s="45" t="s">
        <v>52</v>
      </c>
      <c r="B13" s="97">
        <f>B7-B14</f>
        <v>0</v>
      </c>
      <c r="C13" s="97">
        <f t="shared" ref="C13:F13" si="1">C7-C14</f>
        <v>0</v>
      </c>
      <c r="D13" s="97">
        <f t="shared" si="1"/>
        <v>0</v>
      </c>
      <c r="E13" s="97">
        <f t="shared" si="1"/>
        <v>0</v>
      </c>
      <c r="F13" s="97">
        <f t="shared" si="1"/>
        <v>0</v>
      </c>
    </row>
    <row r="14" spans="1:6" s="18" customFormat="1" ht="17.25" thickBot="1">
      <c r="A14" s="46" t="s">
        <v>51</v>
      </c>
      <c r="B14" s="17">
        <f>B7*B10</f>
        <v>70</v>
      </c>
      <c r="C14" s="17">
        <f t="shared" ref="C14:F14" si="2">C7*C10</f>
        <v>70</v>
      </c>
      <c r="D14" s="17">
        <f t="shared" si="2"/>
        <v>70</v>
      </c>
      <c r="E14" s="17">
        <f t="shared" si="2"/>
        <v>70</v>
      </c>
      <c r="F14" s="17">
        <f t="shared" si="2"/>
        <v>70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52</v>
      </c>
      <c r="B18" s="21">
        <f>$B$7*'Výsledky CMA'!H4</f>
        <v>58623006.669879511</v>
      </c>
      <c r="C18" s="21">
        <f>$B$7*'Výsledky CMA'!D3</f>
        <v>0</v>
      </c>
      <c r="D18" s="21">
        <f>$B$7*'Výsledky CMA'!E3</f>
        <v>0</v>
      </c>
      <c r="E18" s="21">
        <f>$B$7*'Výsledky CMA'!F3</f>
        <v>0</v>
      </c>
      <c r="F18" s="21">
        <f>$B$7*'Výsledky CMA'!G3</f>
        <v>0</v>
      </c>
    </row>
    <row r="19" spans="1:6" s="93" customFormat="1">
      <c r="A19" s="15"/>
      <c r="B19" s="94"/>
      <c r="C19" s="23">
        <f>$C$7*'Výsledky CMA'!H4</f>
        <v>58623006.669879511</v>
      </c>
      <c r="D19" s="23">
        <f>$C$7*'Výsledky CMA'!D3</f>
        <v>0</v>
      </c>
      <c r="E19" s="23">
        <f>$C$7*'Výsledky CMA'!E3</f>
        <v>0</v>
      </c>
      <c r="F19" s="23">
        <f>$C$7*'Výsledky CMA'!F3</f>
        <v>0</v>
      </c>
    </row>
    <row r="20" spans="1:6" s="93" customFormat="1">
      <c r="A20" s="15"/>
      <c r="B20" s="94"/>
      <c r="C20" s="94"/>
      <c r="D20" s="23">
        <f>$D$7*'Výsledky CMA'!H4</f>
        <v>58623006.669879511</v>
      </c>
      <c r="E20" s="23">
        <f>$D$7*'Výsledky CMA'!D3</f>
        <v>0</v>
      </c>
      <c r="F20" s="23">
        <f>$D$7*'Výsledky CMA'!E3</f>
        <v>0</v>
      </c>
    </row>
    <row r="21" spans="1:6" s="93" customFormat="1">
      <c r="A21" s="15"/>
      <c r="B21" s="94"/>
      <c r="C21" s="94"/>
      <c r="D21" s="94"/>
      <c r="E21" s="23">
        <f>$E$7*'Výsledky CMA'!H4</f>
        <v>58623006.669879511</v>
      </c>
      <c r="F21" s="23">
        <f>$E$7*'Výsledky CMA'!D3</f>
        <v>0</v>
      </c>
    </row>
    <row r="22" spans="1:6" s="93" customFormat="1">
      <c r="A22" s="15"/>
      <c r="B22" s="94"/>
      <c r="C22" s="94"/>
      <c r="D22" s="94"/>
      <c r="E22" s="94"/>
      <c r="F22" s="23">
        <f>$F$7*'Výsledky CMA'!H4</f>
        <v>58623006.669879511</v>
      </c>
    </row>
    <row r="23" spans="1:6" s="93" customFormat="1">
      <c r="A23" s="15"/>
      <c r="B23" s="94"/>
      <c r="C23" s="94"/>
      <c r="D23" s="94"/>
      <c r="E23" s="94"/>
      <c r="F23" s="23"/>
    </row>
    <row r="24" spans="1:6" s="93" customFormat="1">
      <c r="A24" s="45" t="s">
        <v>51</v>
      </c>
      <c r="B24" s="21">
        <f>$B$8*'Výsledky CMA'!H2</f>
        <v>0</v>
      </c>
      <c r="C24" s="21">
        <f>$B$8*'Výsledky CMA'!I2</f>
        <v>0</v>
      </c>
      <c r="D24" s="21">
        <f>$B$8*'Výsledky CMA'!J2</f>
        <v>0</v>
      </c>
      <c r="E24" s="21">
        <f>$B$8*'Výsledky CMA'!K2</f>
        <v>0</v>
      </c>
      <c r="F24" s="21">
        <f>$B$8*'Výsledky CMA'!L2</f>
        <v>0</v>
      </c>
    </row>
    <row r="25" spans="1:6" s="93" customFormat="1">
      <c r="A25" s="15"/>
      <c r="B25" s="23"/>
      <c r="C25" s="21">
        <f>$B$8*'Výsledky CMA'!I3</f>
        <v>0</v>
      </c>
      <c r="D25" s="21">
        <f>$B$8*'Výsledky CMA'!J3</f>
        <v>0</v>
      </c>
      <c r="E25" s="21">
        <f>$B$8*'Výsledky CMA'!K3</f>
        <v>0</v>
      </c>
      <c r="F25" s="21">
        <f>$B$8*'Výsledky CMA'!L3</f>
        <v>0</v>
      </c>
    </row>
    <row r="26" spans="1:6" s="93" customFormat="1">
      <c r="A26" s="15"/>
      <c r="B26" s="23"/>
      <c r="C26" s="23"/>
      <c r="D26" s="21">
        <f>$B$8*'Výsledky CMA'!J4</f>
        <v>0</v>
      </c>
      <c r="E26" s="21">
        <f>$B$8*'Výsledky CMA'!K4</f>
        <v>0</v>
      </c>
      <c r="F26" s="21">
        <f>$B$8*'Výsledky CMA'!L4</f>
        <v>0</v>
      </c>
    </row>
    <row r="27" spans="1:6" s="93" customFormat="1">
      <c r="A27" s="15"/>
      <c r="B27" s="23"/>
      <c r="C27" s="23"/>
      <c r="D27" s="23"/>
      <c r="E27" s="21">
        <f>$B$8*'Výsledky CMA'!K5</f>
        <v>0</v>
      </c>
      <c r="F27" s="21">
        <f>$B$8*'Výsledky CMA'!L5</f>
        <v>0</v>
      </c>
    </row>
    <row r="28" spans="1:6" s="93" customFormat="1" ht="17.25" thickBot="1">
      <c r="A28" s="15"/>
      <c r="B28" s="23"/>
      <c r="C28" s="23"/>
      <c r="D28" s="23"/>
      <c r="E28" s="94"/>
      <c r="F28" s="21">
        <f>$B$8*'Výsledky CMA'!L6</f>
        <v>0</v>
      </c>
    </row>
    <row r="29" spans="1:6" s="14" customFormat="1">
      <c r="A29" s="12" t="s">
        <v>10</v>
      </c>
      <c r="B29" s="99"/>
      <c r="C29" s="99"/>
      <c r="D29" s="99"/>
      <c r="E29" s="99"/>
      <c r="F29" s="99"/>
    </row>
    <row r="30" spans="1:6" s="93" customFormat="1">
      <c r="A30" s="45" t="s">
        <v>52</v>
      </c>
      <c r="B30" s="21">
        <f>$B$13*'Výsledky CMA'!H4</f>
        <v>0</v>
      </c>
      <c r="C30" s="21">
        <f>$B$13*'Výsledky CMA'!D3</f>
        <v>0</v>
      </c>
      <c r="D30" s="21">
        <f>$B$13*'Výsledky CMA'!E3</f>
        <v>0</v>
      </c>
      <c r="E30" s="21">
        <f>$B$13*'Výsledky CMA'!F3</f>
        <v>0</v>
      </c>
      <c r="F30" s="21">
        <f>$B$13*'Výsledky CMA'!G3</f>
        <v>0</v>
      </c>
    </row>
    <row r="31" spans="1:6" s="93" customFormat="1">
      <c r="A31" s="15"/>
      <c r="B31" s="94"/>
      <c r="C31" s="21">
        <f>$C$13*'Výsledky CMA'!H4</f>
        <v>0</v>
      </c>
      <c r="D31" s="21">
        <f>$C$13*'Výsledky CMA'!D3</f>
        <v>0</v>
      </c>
      <c r="E31" s="21">
        <f>$C$13*'Výsledky CMA'!E3</f>
        <v>0</v>
      </c>
      <c r="F31" s="21">
        <f>$C$13*'Výsledky CMA'!F3</f>
        <v>0</v>
      </c>
    </row>
    <row r="32" spans="1:6" s="93" customFormat="1">
      <c r="A32" s="15"/>
      <c r="B32" s="94"/>
      <c r="C32" s="94"/>
      <c r="D32" s="21">
        <f>$D$13*'Výsledky CMA'!H4</f>
        <v>0</v>
      </c>
      <c r="E32" s="21">
        <f>$D$13*'Výsledky CMA'!D3</f>
        <v>0</v>
      </c>
      <c r="F32" s="21">
        <f>$D$13*'Výsledky CMA'!E3</f>
        <v>0</v>
      </c>
    </row>
    <row r="33" spans="1:6" s="93" customFormat="1">
      <c r="A33" s="15"/>
      <c r="B33" s="94"/>
      <c r="C33" s="94"/>
      <c r="D33" s="21"/>
      <c r="E33" s="21">
        <f>$E$13*'Výsledky CMA'!H4</f>
        <v>0</v>
      </c>
      <c r="F33" s="21">
        <f>$D$13*'Výsledky CMA'!E3</f>
        <v>0</v>
      </c>
    </row>
    <row r="34" spans="1:6" s="93" customFormat="1">
      <c r="A34" s="15"/>
      <c r="B34" s="94"/>
      <c r="C34" s="94"/>
      <c r="D34" s="21"/>
      <c r="E34" s="21"/>
      <c r="F34" s="21">
        <f>$F$13*'Výsledky CMA'!H4</f>
        <v>0</v>
      </c>
    </row>
    <row r="35" spans="1:6" s="93" customFormat="1">
      <c r="A35" s="15"/>
      <c r="B35" s="94"/>
      <c r="C35" s="94"/>
      <c r="D35" s="94"/>
      <c r="E35" s="94"/>
      <c r="F35" s="94"/>
    </row>
    <row r="36" spans="1:6" s="93" customFormat="1">
      <c r="A36" s="15"/>
      <c r="B36" s="94"/>
      <c r="C36" s="94"/>
      <c r="D36" s="94"/>
      <c r="E36" s="94"/>
      <c r="F36" s="94"/>
    </row>
    <row r="37" spans="1:6" s="93" customFormat="1">
      <c r="A37" s="45" t="s">
        <v>51</v>
      </c>
      <c r="B37" s="21">
        <f>$B$14*'Výsledky CMA'!H2</f>
        <v>59964076.200000003</v>
      </c>
      <c r="C37" s="21">
        <f>$B$14*'Výsledky CMA'!D2</f>
        <v>0</v>
      </c>
      <c r="D37" s="21">
        <f>$B$14*'Výsledky CMA'!E2</f>
        <v>0</v>
      </c>
      <c r="E37" s="21">
        <f>$B$14*'Výsledky CMA'!F2</f>
        <v>0</v>
      </c>
      <c r="F37" s="21">
        <f>$B$14*'Výsledky CMA'!G2</f>
        <v>0</v>
      </c>
    </row>
    <row r="38" spans="1:6" s="93" customFormat="1">
      <c r="A38" s="15"/>
      <c r="B38" s="21"/>
      <c r="C38" s="21">
        <f>$C$14*'Výsledky CMA'!H2</f>
        <v>59964076.200000003</v>
      </c>
      <c r="D38" s="21">
        <f>$C$14*'Výsledky CMA'!D2</f>
        <v>0</v>
      </c>
      <c r="E38" s="21">
        <f>$C$14*'Výsledky CMA'!E2</f>
        <v>0</v>
      </c>
      <c r="F38" s="21">
        <f>$C$14*'Výsledky CMA'!F2</f>
        <v>0</v>
      </c>
    </row>
    <row r="39" spans="1:6" s="93" customFormat="1">
      <c r="A39" s="15"/>
      <c r="B39" s="21"/>
      <c r="C39" s="21"/>
      <c r="D39" s="21">
        <f>$D$14*'Výsledky CMA'!H2</f>
        <v>59964076.200000003</v>
      </c>
      <c r="E39" s="21">
        <f>$D$14*'Výsledky CMA'!D2</f>
        <v>0</v>
      </c>
      <c r="F39" s="21">
        <f>$D$14*'Výsledky CMA'!E2</f>
        <v>0</v>
      </c>
    </row>
    <row r="40" spans="1:6" s="93" customFormat="1">
      <c r="A40" s="15"/>
      <c r="B40" s="23"/>
      <c r="C40" s="23"/>
      <c r="D40" s="23"/>
      <c r="E40" s="23">
        <f>$E$14*'Výsledky CMA'!H2</f>
        <v>59964076.200000003</v>
      </c>
      <c r="F40" s="23">
        <f>$D$14*'Výsledky CMA'!E3</f>
        <v>0</v>
      </c>
    </row>
    <row r="41" spans="1:6" s="18" customFormat="1" ht="17.25" thickBot="1">
      <c r="A41" s="24"/>
      <c r="B41" s="25"/>
      <c r="C41" s="25"/>
      <c r="D41" s="25"/>
      <c r="E41" s="25"/>
      <c r="F41" s="25">
        <f>$F$14*'Výsledky CMA'!H2</f>
        <v>59964076.200000003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100">
        <f>SUM(B18:B28)</f>
        <v>58623006.669879511</v>
      </c>
      <c r="C43" s="100">
        <f>SUM(C18:C28)</f>
        <v>58623006.669879511</v>
      </c>
      <c r="D43" s="100">
        <f>SUM(D18:D28)</f>
        <v>58623006.669879511</v>
      </c>
      <c r="E43" s="100">
        <f>SUM(E18:E28)</f>
        <v>58623006.669879511</v>
      </c>
      <c r="F43" s="100">
        <f>SUM(F18:F28)</f>
        <v>58623006.669879511</v>
      </c>
    </row>
    <row r="44" spans="1:6" s="33" customFormat="1">
      <c r="A44" s="31" t="s">
        <v>10</v>
      </c>
      <c r="B44" s="101">
        <f>SUM(B30:B42)</f>
        <v>59964076.200000003</v>
      </c>
      <c r="C44" s="101">
        <f>SUM(C30:C42)</f>
        <v>59964076.200000003</v>
      </c>
      <c r="D44" s="101">
        <f>SUM(D30:D42)</f>
        <v>59964076.200000003</v>
      </c>
      <c r="E44" s="101">
        <f>SUM(E30:E42)</f>
        <v>59964076.200000003</v>
      </c>
      <c r="F44" s="101">
        <f>SUM(F30:F42)</f>
        <v>59964076.200000003</v>
      </c>
    </row>
    <row r="45" spans="1:6" s="36" customFormat="1" ht="17.25" thickBot="1">
      <c r="A45" s="34" t="s">
        <v>11</v>
      </c>
      <c r="B45" s="35">
        <f>B44-B43</f>
        <v>1341069.530120492</v>
      </c>
      <c r="C45" s="35">
        <f t="shared" ref="C45:F45" si="3">C44-C43</f>
        <v>1341069.530120492</v>
      </c>
      <c r="D45" s="35">
        <f t="shared" si="3"/>
        <v>1341069.530120492</v>
      </c>
      <c r="E45" s="35">
        <f t="shared" si="3"/>
        <v>1341069.530120492</v>
      </c>
      <c r="F45" s="35">
        <f t="shared" si="3"/>
        <v>1341069.530120492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01E50-AD36-5248-96D1-55F32D740E83}">
  <dimension ref="A1:F45"/>
  <sheetViews>
    <sheetView topLeftCell="A21" workbookViewId="0">
      <selection activeCell="D13" sqref="D13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105</v>
      </c>
      <c r="C4" s="43">
        <v>105</v>
      </c>
      <c r="D4" s="43">
        <v>105</v>
      </c>
      <c r="E4" s="43">
        <v>105</v>
      </c>
      <c r="F4" s="43">
        <v>105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 s="93" customFormat="1">
      <c r="A7" s="45" t="s">
        <v>52</v>
      </c>
      <c r="B7" s="96">
        <f>B4</f>
        <v>105</v>
      </c>
      <c r="C7" s="96">
        <f t="shared" ref="C7:F7" si="0">C4</f>
        <v>105</v>
      </c>
      <c r="D7" s="96">
        <f t="shared" si="0"/>
        <v>105</v>
      </c>
      <c r="E7" s="96">
        <f t="shared" si="0"/>
        <v>105</v>
      </c>
      <c r="F7" s="96">
        <f t="shared" si="0"/>
        <v>105</v>
      </c>
    </row>
    <row r="8" spans="1:6" s="18" customFormat="1" ht="17.25" thickBot="1">
      <c r="A8" s="46" t="s">
        <v>51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 s="93" customFormat="1">
      <c r="A13" s="45" t="s">
        <v>52</v>
      </c>
      <c r="B13" s="97">
        <f>B7-B14</f>
        <v>0</v>
      </c>
      <c r="C13" s="97">
        <f t="shared" ref="C13:F13" si="1">C7-C14</f>
        <v>0</v>
      </c>
      <c r="D13" s="97">
        <f t="shared" si="1"/>
        <v>0</v>
      </c>
      <c r="E13" s="97">
        <f t="shared" si="1"/>
        <v>0</v>
      </c>
      <c r="F13" s="97">
        <f t="shared" si="1"/>
        <v>0</v>
      </c>
    </row>
    <row r="14" spans="1:6" s="18" customFormat="1" ht="17.25" thickBot="1">
      <c r="A14" s="46" t="s">
        <v>51</v>
      </c>
      <c r="B14" s="17">
        <f>B7*B10</f>
        <v>105</v>
      </c>
      <c r="C14" s="17">
        <f t="shared" ref="C14:F14" si="2">C7*C10</f>
        <v>105</v>
      </c>
      <c r="D14" s="17">
        <f t="shared" si="2"/>
        <v>105</v>
      </c>
      <c r="E14" s="17">
        <f t="shared" si="2"/>
        <v>105</v>
      </c>
      <c r="F14" s="17">
        <f t="shared" si="2"/>
        <v>105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52</v>
      </c>
      <c r="B18" s="21">
        <f>$B$7*'Výsledky CMA'!H4</f>
        <v>87934510.004819259</v>
      </c>
      <c r="C18" s="21">
        <f>$B$7*'Výsledky CMA'!D3</f>
        <v>0</v>
      </c>
      <c r="D18" s="21">
        <f>$B$7*'Výsledky CMA'!E3</f>
        <v>0</v>
      </c>
      <c r="E18" s="21">
        <f>$B$7*'Výsledky CMA'!F3</f>
        <v>0</v>
      </c>
      <c r="F18" s="21">
        <f>$B$7*'Výsledky CMA'!G3</f>
        <v>0</v>
      </c>
    </row>
    <row r="19" spans="1:6" s="93" customFormat="1">
      <c r="A19" s="15"/>
      <c r="B19" s="94"/>
      <c r="C19" s="23">
        <f>$C$7*'Výsledky CMA'!H4</f>
        <v>87934510.004819259</v>
      </c>
      <c r="D19" s="23">
        <f>$C$7*'Výsledky CMA'!D3</f>
        <v>0</v>
      </c>
      <c r="E19" s="23">
        <f>$C$7*'Výsledky CMA'!E3</f>
        <v>0</v>
      </c>
      <c r="F19" s="23">
        <f>$C$7*'Výsledky CMA'!F3</f>
        <v>0</v>
      </c>
    </row>
    <row r="20" spans="1:6" s="93" customFormat="1">
      <c r="A20" s="15"/>
      <c r="B20" s="94"/>
      <c r="C20" s="94"/>
      <c r="D20" s="23">
        <f>$D$7*'Výsledky CMA'!H4</f>
        <v>87934510.004819259</v>
      </c>
      <c r="E20" s="23">
        <f>$D$7*'Výsledky CMA'!D3</f>
        <v>0</v>
      </c>
      <c r="F20" s="23">
        <f>$D$7*'Výsledky CMA'!E3</f>
        <v>0</v>
      </c>
    </row>
    <row r="21" spans="1:6" s="93" customFormat="1">
      <c r="A21" s="15"/>
      <c r="B21" s="94"/>
      <c r="C21" s="94"/>
      <c r="D21" s="94"/>
      <c r="E21" s="23">
        <f>$E$7*'Výsledky CMA'!H4</f>
        <v>87934510.004819259</v>
      </c>
      <c r="F21" s="23">
        <f>$E$7*'Výsledky CMA'!D3</f>
        <v>0</v>
      </c>
    </row>
    <row r="22" spans="1:6" s="93" customFormat="1">
      <c r="A22" s="15"/>
      <c r="B22" s="94"/>
      <c r="C22" s="94"/>
      <c r="D22" s="94"/>
      <c r="E22" s="94"/>
      <c r="F22" s="23">
        <f>$F$7*'Výsledky CMA'!H4</f>
        <v>87934510.004819259</v>
      </c>
    </row>
    <row r="23" spans="1:6" s="93" customFormat="1">
      <c r="A23" s="15"/>
      <c r="B23" s="94"/>
      <c r="C23" s="94"/>
      <c r="D23" s="94"/>
      <c r="E23" s="94"/>
      <c r="F23" s="23"/>
    </row>
    <row r="24" spans="1:6" s="93" customFormat="1">
      <c r="A24" s="45" t="s">
        <v>51</v>
      </c>
      <c r="B24" s="21">
        <f>$B$8*'Výsledky CMA'!H2</f>
        <v>0</v>
      </c>
      <c r="C24" s="21">
        <f>$B$8*'Výsledky CMA'!I2</f>
        <v>0</v>
      </c>
      <c r="D24" s="21">
        <f>$B$8*'Výsledky CMA'!J2</f>
        <v>0</v>
      </c>
      <c r="E24" s="21">
        <f>$B$8*'Výsledky CMA'!K2</f>
        <v>0</v>
      </c>
      <c r="F24" s="21">
        <f>$B$8*'Výsledky CMA'!L2</f>
        <v>0</v>
      </c>
    </row>
    <row r="25" spans="1:6" s="93" customFormat="1">
      <c r="A25" s="15"/>
      <c r="B25" s="23"/>
      <c r="C25" s="21">
        <f>$B$8*'Výsledky CMA'!I3</f>
        <v>0</v>
      </c>
      <c r="D25" s="21">
        <f>$B$8*'Výsledky CMA'!J3</f>
        <v>0</v>
      </c>
      <c r="E25" s="21">
        <f>$B$8*'Výsledky CMA'!K3</f>
        <v>0</v>
      </c>
      <c r="F25" s="21">
        <f>$B$8*'Výsledky CMA'!L3</f>
        <v>0</v>
      </c>
    </row>
    <row r="26" spans="1:6" s="93" customFormat="1">
      <c r="A26" s="15"/>
      <c r="B26" s="23"/>
      <c r="C26" s="23"/>
      <c r="D26" s="21">
        <f>$B$8*'Výsledky CMA'!J4</f>
        <v>0</v>
      </c>
      <c r="E26" s="21">
        <f>$B$8*'Výsledky CMA'!K4</f>
        <v>0</v>
      </c>
      <c r="F26" s="21">
        <f>$B$8*'Výsledky CMA'!L4</f>
        <v>0</v>
      </c>
    </row>
    <row r="27" spans="1:6" s="93" customFormat="1">
      <c r="A27" s="15"/>
      <c r="B27" s="23"/>
      <c r="C27" s="23"/>
      <c r="D27" s="23"/>
      <c r="E27" s="21">
        <f>$B$8*'Výsledky CMA'!K5</f>
        <v>0</v>
      </c>
      <c r="F27" s="21">
        <f>$B$8*'Výsledky CMA'!L5</f>
        <v>0</v>
      </c>
    </row>
    <row r="28" spans="1:6" s="93" customFormat="1" ht="17.25" thickBot="1">
      <c r="A28" s="15"/>
      <c r="B28" s="23"/>
      <c r="C28" s="23"/>
      <c r="D28" s="23"/>
      <c r="E28" s="94"/>
      <c r="F28" s="21">
        <f>$B$8*'Výsledky CMA'!L6</f>
        <v>0</v>
      </c>
    </row>
    <row r="29" spans="1:6" s="14" customFormat="1">
      <c r="A29" s="12" t="s">
        <v>10</v>
      </c>
      <c r="B29" s="99"/>
      <c r="C29" s="99"/>
      <c r="D29" s="99"/>
      <c r="E29" s="99"/>
      <c r="F29" s="99"/>
    </row>
    <row r="30" spans="1:6" s="93" customFormat="1">
      <c r="A30" s="45" t="s">
        <v>52</v>
      </c>
      <c r="B30" s="21">
        <f>$B$13*'Výsledky CMA'!H4</f>
        <v>0</v>
      </c>
      <c r="C30" s="21">
        <f>$B$13*'Výsledky CMA'!D3</f>
        <v>0</v>
      </c>
      <c r="D30" s="21">
        <f>$B$13*'Výsledky CMA'!E3</f>
        <v>0</v>
      </c>
      <c r="E30" s="21">
        <f>$B$13*'Výsledky CMA'!F3</f>
        <v>0</v>
      </c>
      <c r="F30" s="21">
        <f>$B$13*'Výsledky CMA'!G3</f>
        <v>0</v>
      </c>
    </row>
    <row r="31" spans="1:6" s="93" customFormat="1">
      <c r="A31" s="15"/>
      <c r="B31" s="94"/>
      <c r="C31" s="21">
        <f>$C$13*'Výsledky CMA'!H4</f>
        <v>0</v>
      </c>
      <c r="D31" s="21">
        <f>$C$13*'Výsledky CMA'!D3</f>
        <v>0</v>
      </c>
      <c r="E31" s="21">
        <f>$C$13*'Výsledky CMA'!E3</f>
        <v>0</v>
      </c>
      <c r="F31" s="21">
        <f>$C$13*'Výsledky CMA'!F3</f>
        <v>0</v>
      </c>
    </row>
    <row r="32" spans="1:6" s="93" customFormat="1">
      <c r="A32" s="15"/>
      <c r="B32" s="94"/>
      <c r="C32" s="94"/>
      <c r="D32" s="21">
        <f>$D$13*'Výsledky CMA'!H4</f>
        <v>0</v>
      </c>
      <c r="E32" s="21">
        <f>$D$13*'Výsledky CMA'!D3</f>
        <v>0</v>
      </c>
      <c r="F32" s="21">
        <f>$D$13*'Výsledky CMA'!E3</f>
        <v>0</v>
      </c>
    </row>
    <row r="33" spans="1:6" s="93" customFormat="1">
      <c r="A33" s="15"/>
      <c r="B33" s="94"/>
      <c r="C33" s="94"/>
      <c r="D33" s="21"/>
      <c r="E33" s="21">
        <f>$E$13*'Výsledky CMA'!H4</f>
        <v>0</v>
      </c>
      <c r="F33" s="21">
        <f>$D$13*'Výsledky CMA'!E3</f>
        <v>0</v>
      </c>
    </row>
    <row r="34" spans="1:6" s="93" customFormat="1">
      <c r="A34" s="15"/>
      <c r="B34" s="94"/>
      <c r="C34" s="94"/>
      <c r="D34" s="21"/>
      <c r="E34" s="21"/>
      <c r="F34" s="21">
        <f>$F$13*'Výsledky CMA'!H4</f>
        <v>0</v>
      </c>
    </row>
    <row r="35" spans="1:6" s="93" customFormat="1">
      <c r="A35" s="15"/>
      <c r="B35" s="94"/>
      <c r="C35" s="94"/>
      <c r="D35" s="94"/>
      <c r="E35" s="94"/>
      <c r="F35" s="94"/>
    </row>
    <row r="36" spans="1:6" s="93" customFormat="1">
      <c r="A36" s="15"/>
      <c r="B36" s="94"/>
      <c r="C36" s="94"/>
      <c r="D36" s="94"/>
      <c r="E36" s="94"/>
      <c r="F36" s="94"/>
    </row>
    <row r="37" spans="1:6" s="93" customFormat="1">
      <c r="A37" s="45" t="s">
        <v>51</v>
      </c>
      <c r="B37" s="21">
        <f>$B$14*'Výsledky CMA'!H2</f>
        <v>89946114.299999997</v>
      </c>
      <c r="C37" s="21">
        <f>$B$14*'Výsledky CMA'!D2</f>
        <v>0</v>
      </c>
      <c r="D37" s="21">
        <f>$B$14*'Výsledky CMA'!E2</f>
        <v>0</v>
      </c>
      <c r="E37" s="21">
        <f>$B$14*'Výsledky CMA'!F2</f>
        <v>0</v>
      </c>
      <c r="F37" s="21">
        <f>$B$14*'Výsledky CMA'!G2</f>
        <v>0</v>
      </c>
    </row>
    <row r="38" spans="1:6" s="93" customFormat="1">
      <c r="A38" s="15"/>
      <c r="B38" s="21"/>
      <c r="C38" s="21">
        <f>$C$14*'Výsledky CMA'!H2</f>
        <v>89946114.299999997</v>
      </c>
      <c r="D38" s="21">
        <f>$C$14*'Výsledky CMA'!D2</f>
        <v>0</v>
      </c>
      <c r="E38" s="21">
        <f>$C$14*'Výsledky CMA'!E2</f>
        <v>0</v>
      </c>
      <c r="F38" s="21">
        <f>$C$14*'Výsledky CMA'!F2</f>
        <v>0</v>
      </c>
    </row>
    <row r="39" spans="1:6" s="93" customFormat="1">
      <c r="A39" s="15"/>
      <c r="B39" s="21"/>
      <c r="C39" s="21"/>
      <c r="D39" s="21">
        <f>$D$14*'Výsledky CMA'!H2</f>
        <v>89946114.299999997</v>
      </c>
      <c r="E39" s="21">
        <f>$D$14*'Výsledky CMA'!D2</f>
        <v>0</v>
      </c>
      <c r="F39" s="21">
        <f>$D$14*'Výsledky CMA'!E2</f>
        <v>0</v>
      </c>
    </row>
    <row r="40" spans="1:6" s="93" customFormat="1">
      <c r="A40" s="15"/>
      <c r="B40" s="23"/>
      <c r="C40" s="23"/>
      <c r="D40" s="23"/>
      <c r="E40" s="23">
        <f>$E$14*'Výsledky CMA'!H2</f>
        <v>89946114.299999997</v>
      </c>
      <c r="F40" s="23">
        <f>$D$14*'Výsledky CMA'!E3</f>
        <v>0</v>
      </c>
    </row>
    <row r="41" spans="1:6" s="18" customFormat="1" ht="17.25" thickBot="1">
      <c r="A41" s="24"/>
      <c r="B41" s="25"/>
      <c r="C41" s="25"/>
      <c r="D41" s="25"/>
      <c r="E41" s="25"/>
      <c r="F41" s="25">
        <f>$F$14*'Výsledky CMA'!H2</f>
        <v>89946114.299999997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100">
        <f>SUM(B18:B28)</f>
        <v>87934510.004819259</v>
      </c>
      <c r="C43" s="100">
        <f>SUM(C18:C28)</f>
        <v>87934510.004819259</v>
      </c>
      <c r="D43" s="100">
        <f>SUM(D18:D28)</f>
        <v>87934510.004819259</v>
      </c>
      <c r="E43" s="100">
        <f>SUM(E18:E28)</f>
        <v>87934510.004819259</v>
      </c>
      <c r="F43" s="100">
        <f>SUM(F18:F28)</f>
        <v>87934510.004819259</v>
      </c>
    </row>
    <row r="44" spans="1:6" s="33" customFormat="1">
      <c r="A44" s="31" t="s">
        <v>10</v>
      </c>
      <c r="B44" s="101">
        <f>SUM(B30:B42)</f>
        <v>89946114.299999997</v>
      </c>
      <c r="C44" s="101">
        <f>SUM(C30:C42)</f>
        <v>89946114.299999997</v>
      </c>
      <c r="D44" s="101">
        <f>SUM(D30:D42)</f>
        <v>89946114.299999997</v>
      </c>
      <c r="E44" s="101">
        <f>SUM(E30:E42)</f>
        <v>89946114.299999997</v>
      </c>
      <c r="F44" s="101">
        <f>SUM(F30:F42)</f>
        <v>89946114.299999997</v>
      </c>
    </row>
    <row r="45" spans="1:6" s="36" customFormat="1" ht="17.25" thickBot="1">
      <c r="A45" s="34" t="s">
        <v>11</v>
      </c>
      <c r="B45" s="35">
        <f>B44-B43</f>
        <v>2011604.295180738</v>
      </c>
      <c r="C45" s="35">
        <f t="shared" ref="C45:F45" si="3">C44-C43</f>
        <v>2011604.295180738</v>
      </c>
      <c r="D45" s="35">
        <f t="shared" si="3"/>
        <v>2011604.295180738</v>
      </c>
      <c r="E45" s="35">
        <f t="shared" si="3"/>
        <v>2011604.295180738</v>
      </c>
      <c r="F45" s="35">
        <f t="shared" si="3"/>
        <v>2011604.295180738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0BE-C9D0-084E-AD7F-42E8B15D78A5}">
  <dimension ref="A1:F45"/>
  <sheetViews>
    <sheetView topLeftCell="A29" workbookViewId="0">
      <selection activeCell="F5" sqref="F5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35</v>
      </c>
      <c r="C4" s="43">
        <v>35</v>
      </c>
      <c r="D4" s="43">
        <v>35</v>
      </c>
      <c r="E4" s="43">
        <v>35</v>
      </c>
      <c r="F4" s="43">
        <v>35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 s="93" customFormat="1">
      <c r="A7" s="45" t="s">
        <v>52</v>
      </c>
      <c r="B7" s="96">
        <f>B4</f>
        <v>35</v>
      </c>
      <c r="C7" s="96">
        <f t="shared" ref="C7:F7" si="0">C4</f>
        <v>35</v>
      </c>
      <c r="D7" s="96">
        <f t="shared" si="0"/>
        <v>35</v>
      </c>
      <c r="E7" s="96">
        <f t="shared" si="0"/>
        <v>35</v>
      </c>
      <c r="F7" s="96">
        <f t="shared" si="0"/>
        <v>35</v>
      </c>
    </row>
    <row r="8" spans="1:6" s="18" customFormat="1" ht="17.25" thickBot="1">
      <c r="A8" s="46" t="s">
        <v>51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 s="93" customFormat="1">
      <c r="A13" s="45" t="s">
        <v>52</v>
      </c>
      <c r="B13" s="97">
        <f>B7-B14</f>
        <v>0</v>
      </c>
      <c r="C13" s="97">
        <f t="shared" ref="C13:F13" si="1">C7-C14</f>
        <v>0</v>
      </c>
      <c r="D13" s="97">
        <f t="shared" si="1"/>
        <v>0</v>
      </c>
      <c r="E13" s="97">
        <f t="shared" si="1"/>
        <v>0</v>
      </c>
      <c r="F13" s="97">
        <f t="shared" si="1"/>
        <v>0</v>
      </c>
    </row>
    <row r="14" spans="1:6" s="18" customFormat="1" ht="17.25" thickBot="1">
      <c r="A14" s="46" t="s">
        <v>51</v>
      </c>
      <c r="B14" s="17">
        <f>B7*B10</f>
        <v>35</v>
      </c>
      <c r="C14" s="17">
        <f t="shared" ref="C14:F14" si="2">C7*C10</f>
        <v>35</v>
      </c>
      <c r="D14" s="17">
        <f t="shared" si="2"/>
        <v>35</v>
      </c>
      <c r="E14" s="17">
        <f t="shared" si="2"/>
        <v>35</v>
      </c>
      <c r="F14" s="17">
        <f t="shared" si="2"/>
        <v>35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52</v>
      </c>
      <c r="B18" s="21">
        <f>$B$7*'Výsledky CMA'!H4</f>
        <v>29311503.334939755</v>
      </c>
      <c r="C18" s="21">
        <f>$B$7*'Výsledky CMA'!D3</f>
        <v>0</v>
      </c>
      <c r="D18" s="21">
        <f>$B$7*'Výsledky CMA'!E3</f>
        <v>0</v>
      </c>
      <c r="E18" s="21">
        <f>$B$7*'Výsledky CMA'!F3</f>
        <v>0</v>
      </c>
      <c r="F18" s="21">
        <f>$B$7*'Výsledky CMA'!G3</f>
        <v>0</v>
      </c>
    </row>
    <row r="19" spans="1:6" s="93" customFormat="1">
      <c r="A19" s="15"/>
      <c r="B19" s="94"/>
      <c r="C19" s="23">
        <f>$C$7*'Výsledky CMA'!H4</f>
        <v>29311503.334939755</v>
      </c>
      <c r="D19" s="23">
        <f>$C$7*'Výsledky CMA'!D3</f>
        <v>0</v>
      </c>
      <c r="E19" s="23">
        <f>$C$7*'Výsledky CMA'!E3</f>
        <v>0</v>
      </c>
      <c r="F19" s="23">
        <f>$C$7*'Výsledky CMA'!F3</f>
        <v>0</v>
      </c>
    </row>
    <row r="20" spans="1:6" s="93" customFormat="1">
      <c r="A20" s="15"/>
      <c r="B20" s="94"/>
      <c r="C20" s="94"/>
      <c r="D20" s="23">
        <f>$D$7*'Výsledky CMA'!H4</f>
        <v>29311503.334939755</v>
      </c>
      <c r="E20" s="23">
        <f>$D$7*'Výsledky CMA'!D3</f>
        <v>0</v>
      </c>
      <c r="F20" s="23">
        <f>$D$7*'Výsledky CMA'!E3</f>
        <v>0</v>
      </c>
    </row>
    <row r="21" spans="1:6" s="93" customFormat="1">
      <c r="A21" s="15"/>
      <c r="B21" s="94"/>
      <c r="C21" s="94"/>
      <c r="D21" s="94"/>
      <c r="E21" s="23">
        <f>$E$7*'Výsledky CMA'!H4</f>
        <v>29311503.334939755</v>
      </c>
      <c r="F21" s="23">
        <f>$E$7*'Výsledky CMA'!D3</f>
        <v>0</v>
      </c>
    </row>
    <row r="22" spans="1:6" s="93" customFormat="1">
      <c r="A22" s="15"/>
      <c r="B22" s="94"/>
      <c r="C22" s="94"/>
      <c r="D22" s="94"/>
      <c r="E22" s="94"/>
      <c r="F22" s="23">
        <f>$F$7*'Výsledky CMA'!H4</f>
        <v>29311503.334939755</v>
      </c>
    </row>
    <row r="23" spans="1:6" s="93" customFormat="1">
      <c r="A23" s="15"/>
      <c r="B23" s="94"/>
      <c r="C23" s="94"/>
      <c r="D23" s="94"/>
      <c r="E23" s="94"/>
      <c r="F23" s="23"/>
    </row>
    <row r="24" spans="1:6" s="93" customFormat="1">
      <c r="A24" s="45" t="s">
        <v>51</v>
      </c>
      <c r="B24" s="21">
        <f>$B$8*'Výsledky CMA'!H2</f>
        <v>0</v>
      </c>
      <c r="C24" s="21">
        <f>$B$8*'Výsledky CMA'!I2</f>
        <v>0</v>
      </c>
      <c r="D24" s="21">
        <f>$B$8*'Výsledky CMA'!J2</f>
        <v>0</v>
      </c>
      <c r="E24" s="21">
        <f>$B$8*'Výsledky CMA'!K2</f>
        <v>0</v>
      </c>
      <c r="F24" s="21">
        <f>$B$8*'Výsledky CMA'!L2</f>
        <v>0</v>
      </c>
    </row>
    <row r="25" spans="1:6" s="93" customFormat="1">
      <c r="A25" s="15"/>
      <c r="B25" s="23"/>
      <c r="C25" s="21">
        <f>$B$8*'Výsledky CMA'!I3</f>
        <v>0</v>
      </c>
      <c r="D25" s="21">
        <f>$B$8*'Výsledky CMA'!J3</f>
        <v>0</v>
      </c>
      <c r="E25" s="21">
        <f>$B$8*'Výsledky CMA'!K3</f>
        <v>0</v>
      </c>
      <c r="F25" s="21">
        <f>$B$8*'Výsledky CMA'!L3</f>
        <v>0</v>
      </c>
    </row>
    <row r="26" spans="1:6" s="93" customFormat="1">
      <c r="A26" s="15"/>
      <c r="B26" s="23"/>
      <c r="C26" s="23"/>
      <c r="D26" s="21">
        <f>$B$8*'Výsledky CMA'!J4</f>
        <v>0</v>
      </c>
      <c r="E26" s="21">
        <f>$B$8*'Výsledky CMA'!K4</f>
        <v>0</v>
      </c>
      <c r="F26" s="21">
        <f>$B$8*'Výsledky CMA'!L4</f>
        <v>0</v>
      </c>
    </row>
    <row r="27" spans="1:6" s="93" customFormat="1">
      <c r="A27" s="15"/>
      <c r="B27" s="23"/>
      <c r="C27" s="23"/>
      <c r="D27" s="23"/>
      <c r="E27" s="21">
        <f>$B$8*'Výsledky CMA'!K5</f>
        <v>0</v>
      </c>
      <c r="F27" s="21">
        <f>$B$8*'Výsledky CMA'!L5</f>
        <v>0</v>
      </c>
    </row>
    <row r="28" spans="1:6" s="93" customFormat="1" ht="17.25" thickBot="1">
      <c r="A28" s="15"/>
      <c r="B28" s="23"/>
      <c r="C28" s="23"/>
      <c r="D28" s="23"/>
      <c r="E28" s="94"/>
      <c r="F28" s="21">
        <f>$B$8*'Výsledky CMA'!L6</f>
        <v>0</v>
      </c>
    </row>
    <row r="29" spans="1:6" s="14" customFormat="1">
      <c r="A29" s="12" t="s">
        <v>10</v>
      </c>
      <c r="B29" s="99"/>
      <c r="C29" s="99"/>
      <c r="D29" s="99"/>
      <c r="E29" s="99"/>
      <c r="F29" s="99"/>
    </row>
    <row r="30" spans="1:6" s="93" customFormat="1">
      <c r="A30" s="45" t="s">
        <v>52</v>
      </c>
      <c r="B30" s="21">
        <f>$B$13*'Výsledky CMA'!H4</f>
        <v>0</v>
      </c>
      <c r="C30" s="21">
        <f>$B$13*'Výsledky CMA'!D3</f>
        <v>0</v>
      </c>
      <c r="D30" s="21">
        <f>$B$13*'Výsledky CMA'!E3</f>
        <v>0</v>
      </c>
      <c r="E30" s="21">
        <f>$B$13*'Výsledky CMA'!F3</f>
        <v>0</v>
      </c>
      <c r="F30" s="21">
        <f>$B$13*'Výsledky CMA'!G3</f>
        <v>0</v>
      </c>
    </row>
    <row r="31" spans="1:6" s="93" customFormat="1">
      <c r="A31" s="15"/>
      <c r="B31" s="94"/>
      <c r="C31" s="21">
        <f>$C$13*'Výsledky CMA'!H4</f>
        <v>0</v>
      </c>
      <c r="D31" s="21">
        <f>$C$13*'Výsledky CMA'!D3</f>
        <v>0</v>
      </c>
      <c r="E31" s="21">
        <f>$C$13*'Výsledky CMA'!E3</f>
        <v>0</v>
      </c>
      <c r="F31" s="21">
        <f>$C$13*'Výsledky CMA'!F3</f>
        <v>0</v>
      </c>
    </row>
    <row r="32" spans="1:6" s="93" customFormat="1">
      <c r="A32" s="15"/>
      <c r="B32" s="94"/>
      <c r="C32" s="94"/>
      <c r="D32" s="21">
        <f>$D$13*'Výsledky CMA'!H4</f>
        <v>0</v>
      </c>
      <c r="E32" s="21">
        <f>$D$13*'Výsledky CMA'!D3</f>
        <v>0</v>
      </c>
      <c r="F32" s="21">
        <f>$D$13*'Výsledky CMA'!E3</f>
        <v>0</v>
      </c>
    </row>
    <row r="33" spans="1:6" s="93" customFormat="1">
      <c r="A33" s="15"/>
      <c r="B33" s="94"/>
      <c r="C33" s="94"/>
      <c r="D33" s="21"/>
      <c r="E33" s="21">
        <f>$E$13*'Výsledky CMA'!H4</f>
        <v>0</v>
      </c>
      <c r="F33" s="21">
        <f>$D$13*'Výsledky CMA'!E3</f>
        <v>0</v>
      </c>
    </row>
    <row r="34" spans="1:6" s="93" customFormat="1">
      <c r="A34" s="15"/>
      <c r="B34" s="94"/>
      <c r="C34" s="94"/>
      <c r="D34" s="21"/>
      <c r="E34" s="21"/>
      <c r="F34" s="21">
        <f>$F$13*'Výsledky CMA'!H4</f>
        <v>0</v>
      </c>
    </row>
    <row r="35" spans="1:6" s="93" customFormat="1">
      <c r="A35" s="15"/>
      <c r="B35" s="94"/>
      <c r="C35" s="94"/>
      <c r="D35" s="94"/>
      <c r="E35" s="94"/>
      <c r="F35" s="94"/>
    </row>
    <row r="36" spans="1:6" s="93" customFormat="1">
      <c r="A36" s="15"/>
      <c r="B36" s="94"/>
      <c r="C36" s="94"/>
      <c r="D36" s="94"/>
      <c r="E36" s="94"/>
      <c r="F36" s="94"/>
    </row>
    <row r="37" spans="1:6" s="93" customFormat="1">
      <c r="A37" s="45" t="s">
        <v>51</v>
      </c>
      <c r="B37" s="21">
        <f>$B$14*'Výsledky CMA'!H2</f>
        <v>29982038.100000001</v>
      </c>
      <c r="C37" s="21">
        <f>$B$14*'Výsledky CMA'!D2</f>
        <v>0</v>
      </c>
      <c r="D37" s="21">
        <f>$B$14*'Výsledky CMA'!E2</f>
        <v>0</v>
      </c>
      <c r="E37" s="21">
        <f>$B$14*'Výsledky CMA'!F2</f>
        <v>0</v>
      </c>
      <c r="F37" s="21">
        <f>$B$14*'Výsledky CMA'!G2</f>
        <v>0</v>
      </c>
    </row>
    <row r="38" spans="1:6" s="93" customFormat="1">
      <c r="A38" s="15"/>
      <c r="B38" s="21"/>
      <c r="C38" s="21">
        <f>$C$14*'Výsledky CMA'!H2</f>
        <v>29982038.100000001</v>
      </c>
      <c r="D38" s="21">
        <f>$C$14*'Výsledky CMA'!D2</f>
        <v>0</v>
      </c>
      <c r="E38" s="21">
        <f>$C$14*'Výsledky CMA'!E2</f>
        <v>0</v>
      </c>
      <c r="F38" s="21">
        <f>$C$14*'Výsledky CMA'!F2</f>
        <v>0</v>
      </c>
    </row>
    <row r="39" spans="1:6" s="93" customFormat="1">
      <c r="A39" s="15"/>
      <c r="B39" s="21"/>
      <c r="C39" s="21"/>
      <c r="D39" s="21">
        <f>$D$14*'Výsledky CMA'!H2</f>
        <v>29982038.100000001</v>
      </c>
      <c r="E39" s="21">
        <f>$D$14*'Výsledky CMA'!D2</f>
        <v>0</v>
      </c>
      <c r="F39" s="21">
        <f>$D$14*'Výsledky CMA'!E2</f>
        <v>0</v>
      </c>
    </row>
    <row r="40" spans="1:6" s="93" customFormat="1">
      <c r="A40" s="15"/>
      <c r="B40" s="23"/>
      <c r="C40" s="23"/>
      <c r="D40" s="23"/>
      <c r="E40" s="23">
        <f>$E$14*'Výsledky CMA'!H2</f>
        <v>29982038.100000001</v>
      </c>
      <c r="F40" s="23">
        <f>$D$14*'Výsledky CMA'!E3</f>
        <v>0</v>
      </c>
    </row>
    <row r="41" spans="1:6" s="18" customFormat="1" ht="17.25" thickBot="1">
      <c r="A41" s="24"/>
      <c r="B41" s="25"/>
      <c r="C41" s="25"/>
      <c r="D41" s="25"/>
      <c r="E41" s="25"/>
      <c r="F41" s="25">
        <f>$F$14*'Výsledky CMA'!H2</f>
        <v>29982038.100000001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100">
        <f>SUM(B18:B28)</f>
        <v>29311503.334939755</v>
      </c>
      <c r="C43" s="100">
        <f>SUM(C18:C28)</f>
        <v>29311503.334939755</v>
      </c>
      <c r="D43" s="100">
        <f>SUM(D18:D28)</f>
        <v>29311503.334939755</v>
      </c>
      <c r="E43" s="100">
        <f>SUM(E18:E28)</f>
        <v>29311503.334939755</v>
      </c>
      <c r="F43" s="100">
        <f>SUM(F18:F28)</f>
        <v>29311503.334939755</v>
      </c>
    </row>
    <row r="44" spans="1:6" s="33" customFormat="1">
      <c r="A44" s="31" t="s">
        <v>10</v>
      </c>
      <c r="B44" s="101">
        <f>SUM(B30:B42)</f>
        <v>29982038.100000001</v>
      </c>
      <c r="C44" s="101">
        <f>SUM(C30:C42)</f>
        <v>29982038.100000001</v>
      </c>
      <c r="D44" s="101">
        <f>SUM(D30:D42)</f>
        <v>29982038.100000001</v>
      </c>
      <c r="E44" s="101">
        <f>SUM(E30:E42)</f>
        <v>29982038.100000001</v>
      </c>
      <c r="F44" s="101">
        <f>SUM(F30:F42)</f>
        <v>29982038.100000001</v>
      </c>
    </row>
    <row r="45" spans="1:6" s="36" customFormat="1" ht="17.25" thickBot="1">
      <c r="A45" s="34" t="s">
        <v>11</v>
      </c>
      <c r="B45" s="35">
        <f>B44-B43</f>
        <v>670534.76506024599</v>
      </c>
      <c r="C45" s="35">
        <f t="shared" ref="C45:F45" si="3">C44-C43</f>
        <v>670534.76506024599</v>
      </c>
      <c r="D45" s="35">
        <f t="shared" si="3"/>
        <v>670534.76506024599</v>
      </c>
      <c r="E45" s="35">
        <f t="shared" si="3"/>
        <v>670534.76506024599</v>
      </c>
      <c r="F45" s="35">
        <f t="shared" si="3"/>
        <v>670534.76506024599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36835-97E1-D149-9273-2A5F8E2C41CC}">
  <dimension ref="A1:F45"/>
  <sheetViews>
    <sheetView topLeftCell="A16" workbookViewId="0">
      <selection activeCell="G51" sqref="G51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70</v>
      </c>
      <c r="C4" s="43">
        <v>70</v>
      </c>
      <c r="D4" s="43">
        <v>70</v>
      </c>
      <c r="E4" s="43">
        <v>70</v>
      </c>
      <c r="F4" s="43">
        <v>70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 s="93" customFormat="1">
      <c r="A7" s="45" t="s">
        <v>52</v>
      </c>
      <c r="B7" s="96">
        <f>B4</f>
        <v>70</v>
      </c>
      <c r="C7" s="96">
        <f t="shared" ref="C7:F7" si="0">C4</f>
        <v>70</v>
      </c>
      <c r="D7" s="96">
        <f t="shared" si="0"/>
        <v>70</v>
      </c>
      <c r="E7" s="96">
        <f t="shared" si="0"/>
        <v>70</v>
      </c>
      <c r="F7" s="96">
        <f t="shared" si="0"/>
        <v>70</v>
      </c>
    </row>
    <row r="8" spans="1:6" s="18" customFormat="1" ht="17.25" thickBot="1">
      <c r="A8" s="46" t="s">
        <v>51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 s="93" customFormat="1">
      <c r="A13" s="45" t="s">
        <v>52</v>
      </c>
      <c r="B13" s="97">
        <f>B7-B14</f>
        <v>0</v>
      </c>
      <c r="C13" s="97">
        <f t="shared" ref="C13:F13" si="1">C7-C14</f>
        <v>0</v>
      </c>
      <c r="D13" s="97">
        <f t="shared" si="1"/>
        <v>0</v>
      </c>
      <c r="E13" s="97">
        <f t="shared" si="1"/>
        <v>0</v>
      </c>
      <c r="F13" s="97">
        <f t="shared" si="1"/>
        <v>0</v>
      </c>
    </row>
    <row r="14" spans="1:6" s="18" customFormat="1" ht="17.25" thickBot="1">
      <c r="A14" s="46" t="s">
        <v>51</v>
      </c>
      <c r="B14" s="17">
        <f>B7*B10</f>
        <v>70</v>
      </c>
      <c r="C14" s="17">
        <f t="shared" ref="C14:F14" si="2">C7*C10</f>
        <v>70</v>
      </c>
      <c r="D14" s="17">
        <f t="shared" si="2"/>
        <v>70</v>
      </c>
      <c r="E14" s="17">
        <f t="shared" si="2"/>
        <v>70</v>
      </c>
      <c r="F14" s="17">
        <f t="shared" si="2"/>
        <v>70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52</v>
      </c>
      <c r="B18" s="20">
        <f>B$7*'Výsledky CMA'!C9</f>
        <v>64392075.316867501</v>
      </c>
      <c r="C18" s="20">
        <f>C$7*'Výsledky CMA'!D9</f>
        <v>0</v>
      </c>
      <c r="D18" s="20">
        <f>D$7*'Výsledky CMA'!E9</f>
        <v>0</v>
      </c>
      <c r="E18" s="20">
        <f>E$7*'Výsledky CMA'!F9</f>
        <v>0</v>
      </c>
      <c r="F18" s="20">
        <f>F$7*'Výsledky CMA'!G9</f>
        <v>0</v>
      </c>
    </row>
    <row r="19" spans="1:6" s="93" customFormat="1">
      <c r="A19" s="15"/>
      <c r="C19" s="20">
        <f>C$7*'Výsledky CMA'!C9</f>
        <v>64392075.316867501</v>
      </c>
      <c r="D19" s="20">
        <f>D$7*'Výsledky CMA'!D9</f>
        <v>0</v>
      </c>
      <c r="E19" s="20">
        <f>E$7*'Výsledky CMA'!E9</f>
        <v>0</v>
      </c>
      <c r="F19" s="20">
        <f>F$7*'Výsledky CMA'!F9</f>
        <v>0</v>
      </c>
    </row>
    <row r="20" spans="1:6" s="93" customFormat="1">
      <c r="A20" s="15"/>
      <c r="D20" s="20">
        <f>D$7*'Výsledky CMA'!C9</f>
        <v>64392075.316867501</v>
      </c>
      <c r="E20" s="20">
        <f>E$7*'Výsledky CMA'!D9</f>
        <v>0</v>
      </c>
      <c r="F20" s="20">
        <f>F$7*'Výsledky CMA'!E9</f>
        <v>0</v>
      </c>
    </row>
    <row r="21" spans="1:6" s="93" customFormat="1">
      <c r="A21" s="15"/>
      <c r="E21" s="20">
        <f>E$7*'Výsledky CMA'!C9</f>
        <v>64392075.316867501</v>
      </c>
      <c r="F21" s="20">
        <f>F$7*'Výsledky CMA'!D9</f>
        <v>0</v>
      </c>
    </row>
    <row r="22" spans="1:6" s="93" customFormat="1">
      <c r="A22" s="15"/>
      <c r="F22" s="20">
        <f>F$7*'Výsledky CMA'!C9</f>
        <v>64392075.316867501</v>
      </c>
    </row>
    <row r="23" spans="1:6" s="93" customFormat="1">
      <c r="A23" s="15"/>
      <c r="F23" s="22"/>
    </row>
    <row r="24" spans="1:6" s="93" customFormat="1">
      <c r="A24" s="45" t="s">
        <v>51</v>
      </c>
      <c r="B24" s="20">
        <f>B$8*'Výsledky CMA'!C8</f>
        <v>0</v>
      </c>
      <c r="C24" s="20">
        <f>C$8*'Výsledky CMA'!D8</f>
        <v>0</v>
      </c>
      <c r="D24" s="20">
        <f>D$8*'Výsledky CMA'!E8</f>
        <v>0</v>
      </c>
      <c r="E24" s="20">
        <f>E$8*'Výsledky CMA'!F8</f>
        <v>0</v>
      </c>
      <c r="F24" s="20">
        <f>F$8*'Výsledky CMA'!G8</f>
        <v>0</v>
      </c>
    </row>
    <row r="25" spans="1:6" s="93" customFormat="1">
      <c r="A25" s="15"/>
      <c r="B25" s="20"/>
      <c r="C25" s="20">
        <f>C$8*'Výsledky CMA'!C8</f>
        <v>0</v>
      </c>
      <c r="D25" s="20">
        <f>D$8*'Výsledky CMA'!D8</f>
        <v>0</v>
      </c>
      <c r="E25" s="20">
        <f>E$8*'Výsledky CMA'!E8</f>
        <v>0</v>
      </c>
      <c r="F25" s="20">
        <f>F$8*'Výsledky CMA'!F8</f>
        <v>0</v>
      </c>
    </row>
    <row r="26" spans="1:6" s="93" customFormat="1">
      <c r="A26" s="15"/>
      <c r="B26" s="20"/>
      <c r="C26" s="20"/>
      <c r="D26" s="20">
        <f>D$8*'Výsledky CMA'!C8</f>
        <v>0</v>
      </c>
      <c r="E26" s="20">
        <f>E$8*'Výsledky CMA'!D8</f>
        <v>0</v>
      </c>
      <c r="F26" s="20">
        <f>F$8*'Výsledky CMA'!E8</f>
        <v>0</v>
      </c>
    </row>
    <row r="27" spans="1:6" s="93" customFormat="1">
      <c r="A27" s="15"/>
      <c r="B27" s="20"/>
      <c r="C27" s="20"/>
      <c r="D27" s="20"/>
      <c r="E27" s="20">
        <f>E$8*'Výsledky CMA'!C8</f>
        <v>0</v>
      </c>
      <c r="F27" s="20">
        <f>F$8*'Výsledky CMA'!D8</f>
        <v>0</v>
      </c>
    </row>
    <row r="28" spans="1:6" s="18" customFormat="1" ht="17.25" thickBot="1">
      <c r="A28" s="24"/>
      <c r="B28" s="95"/>
      <c r="C28" s="95"/>
      <c r="D28" s="95"/>
      <c r="E28" s="95"/>
      <c r="F28" s="95">
        <f>F$8*'Výsledky CMA'!C8</f>
        <v>0</v>
      </c>
    </row>
    <row r="29" spans="1:6" s="93" customFormat="1">
      <c r="A29" s="15" t="s">
        <v>10</v>
      </c>
    </row>
    <row r="30" spans="1:6" s="93" customFormat="1">
      <c r="A30" s="45" t="s">
        <v>52</v>
      </c>
      <c r="B30" s="20">
        <f>B$13*'Výsledky CMA'!C9</f>
        <v>0</v>
      </c>
      <c r="C30" s="20">
        <f>C$13*'Výsledky CMA'!D9</f>
        <v>0</v>
      </c>
      <c r="D30" s="20">
        <f>D$13*'Výsledky CMA'!E9</f>
        <v>0</v>
      </c>
      <c r="E30" s="20">
        <f>E$13*'Výsledky CMA'!F9</f>
        <v>0</v>
      </c>
      <c r="F30" s="20">
        <f>F$13*'Výsledky CMA'!G9</f>
        <v>0</v>
      </c>
    </row>
    <row r="31" spans="1:6" s="93" customFormat="1">
      <c r="A31" s="15"/>
      <c r="B31" s="20"/>
      <c r="C31" s="20">
        <f>C$13*'Výsledky CMA'!C9</f>
        <v>0</v>
      </c>
      <c r="D31" s="20">
        <f>D$13*'Výsledky CMA'!D9</f>
        <v>0</v>
      </c>
      <c r="E31" s="20">
        <f>E$13*'Výsledky CMA'!E9</f>
        <v>0</v>
      </c>
      <c r="F31" s="20">
        <f>F$13*'Výsledky CMA'!F9</f>
        <v>0</v>
      </c>
    </row>
    <row r="32" spans="1:6" s="93" customFormat="1">
      <c r="A32" s="15"/>
      <c r="B32" s="20"/>
      <c r="C32" s="20"/>
      <c r="D32" s="20">
        <f>D$13*'Výsledky CMA'!C9</f>
        <v>0</v>
      </c>
      <c r="E32" s="20">
        <f>E$13*'Výsledky CMA'!D9</f>
        <v>0</v>
      </c>
      <c r="F32" s="20">
        <f>F$13*'Výsledky CMA'!E9</f>
        <v>0</v>
      </c>
    </row>
    <row r="33" spans="1:6" s="93" customFormat="1">
      <c r="A33" s="15"/>
      <c r="B33" s="20"/>
      <c r="C33" s="20"/>
      <c r="D33" s="20"/>
      <c r="E33" s="20">
        <f>E$13*'Výsledky CMA'!C9</f>
        <v>0</v>
      </c>
      <c r="F33" s="20">
        <f>F$13*'Výsledky CMA'!D9</f>
        <v>0</v>
      </c>
    </row>
    <row r="34" spans="1:6" s="93" customFormat="1">
      <c r="A34" s="15"/>
      <c r="B34" s="20"/>
      <c r="C34" s="20"/>
      <c r="D34" s="20"/>
      <c r="E34" s="20"/>
      <c r="F34" s="20">
        <f>F$13*'Výsledky CMA'!C9</f>
        <v>0</v>
      </c>
    </row>
    <row r="35" spans="1:6" s="93" customFormat="1">
      <c r="A35" s="15"/>
    </row>
    <row r="36" spans="1:6" s="93" customFormat="1">
      <c r="A36" s="15"/>
    </row>
    <row r="37" spans="1:6" s="93" customFormat="1">
      <c r="A37" s="45" t="s">
        <v>51</v>
      </c>
      <c r="B37" s="20">
        <f>B$14*'Výsledky CMA'!C8</f>
        <v>66471777.120000005</v>
      </c>
      <c r="C37" s="20">
        <f>C$14*'Výsledky CMA'!D8</f>
        <v>0</v>
      </c>
      <c r="D37" s="20">
        <f>D$14*'Výsledky CMA'!E8</f>
        <v>0</v>
      </c>
      <c r="E37" s="20">
        <f>E$14*'Výsledky CMA'!F8</f>
        <v>0</v>
      </c>
      <c r="F37" s="20">
        <f>F$14*'Výsledky CMA'!G8</f>
        <v>0</v>
      </c>
    </row>
    <row r="38" spans="1:6" s="93" customFormat="1">
      <c r="A38" s="15"/>
      <c r="B38" s="20"/>
      <c r="C38" s="20">
        <f>C$14*'Výsledky CMA'!C8</f>
        <v>66471777.120000005</v>
      </c>
      <c r="D38" s="20">
        <f>D$14*'Výsledky CMA'!D8</f>
        <v>0</v>
      </c>
      <c r="E38" s="20">
        <f>E$14*'Výsledky CMA'!E8</f>
        <v>0</v>
      </c>
      <c r="F38" s="20">
        <f>F$14*'Výsledky CMA'!F8</f>
        <v>0</v>
      </c>
    </row>
    <row r="39" spans="1:6" s="93" customFormat="1">
      <c r="A39" s="15"/>
      <c r="B39" s="20"/>
      <c r="C39" s="20"/>
      <c r="D39" s="20">
        <f>D$14*'Výsledky CMA'!C8</f>
        <v>66471777.120000005</v>
      </c>
      <c r="E39" s="20">
        <f>E$14*'Výsledky CMA'!D8</f>
        <v>0</v>
      </c>
      <c r="F39" s="20">
        <f>F$14*'Výsledky CMA'!E8</f>
        <v>0</v>
      </c>
    </row>
    <row r="40" spans="1:6" s="93" customFormat="1">
      <c r="A40" s="15"/>
      <c r="B40" s="20"/>
      <c r="C40" s="20"/>
      <c r="D40" s="20"/>
      <c r="E40" s="20">
        <f>E$14*'Výsledky CMA'!C8</f>
        <v>66471777.120000005</v>
      </c>
      <c r="F40" s="20">
        <f>F$14*'Výsledky CMA'!D8</f>
        <v>0</v>
      </c>
    </row>
    <row r="41" spans="1:6" s="18" customFormat="1" ht="17.25" thickBot="1">
      <c r="A41" s="24"/>
      <c r="B41" s="95"/>
      <c r="C41" s="95"/>
      <c r="D41" s="95"/>
      <c r="E41" s="95"/>
      <c r="F41" s="95">
        <f>F$14*'Výsledky CMA'!C8</f>
        <v>66471777.120000005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29">
        <f>SUM(B18:B28)</f>
        <v>64392075.316867501</v>
      </c>
      <c r="C43" s="29">
        <f>SUM(C18:C28)</f>
        <v>64392075.316867501</v>
      </c>
      <c r="D43" s="29">
        <f>SUM(D18:D28)</f>
        <v>64392075.316867501</v>
      </c>
      <c r="E43" s="29">
        <f>SUM(E18:E28)</f>
        <v>64392075.316867501</v>
      </c>
      <c r="F43" s="29">
        <f>SUM(F18:F28)</f>
        <v>64392075.316867501</v>
      </c>
    </row>
    <row r="44" spans="1:6" s="33" customFormat="1">
      <c r="A44" s="31" t="s">
        <v>10</v>
      </c>
      <c r="B44" s="32">
        <f>SUM(B30:B42)</f>
        <v>66471777.120000005</v>
      </c>
      <c r="C44" s="32">
        <f>SUM(C30:C42)</f>
        <v>66471777.120000005</v>
      </c>
      <c r="D44" s="32">
        <f>SUM(D30:D42)</f>
        <v>66471777.120000005</v>
      </c>
      <c r="E44" s="32">
        <f>SUM(E30:E42)</f>
        <v>66471777.120000005</v>
      </c>
      <c r="F44" s="32">
        <f>SUM(F30:F42)</f>
        <v>66471777.120000005</v>
      </c>
    </row>
    <row r="45" spans="1:6" s="36" customFormat="1" ht="17.25" thickBot="1">
      <c r="A45" s="34" t="s">
        <v>11</v>
      </c>
      <c r="B45" s="35">
        <f>B44-B43</f>
        <v>2079701.8031325042</v>
      </c>
      <c r="C45" s="35">
        <f t="shared" ref="C45:F45" si="3">C44-C43</f>
        <v>2079701.8031325042</v>
      </c>
      <c r="D45" s="35">
        <f t="shared" si="3"/>
        <v>2079701.8031325042</v>
      </c>
      <c r="E45" s="35">
        <f t="shared" si="3"/>
        <v>2079701.8031325042</v>
      </c>
      <c r="F45" s="35">
        <f t="shared" si="3"/>
        <v>2079701.8031325042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8A45-F52F-B042-8D25-3D2315FDA444}">
  <dimension ref="A1:F45"/>
  <sheetViews>
    <sheetView topLeftCell="A11" workbookViewId="0">
      <selection activeCell="D22" sqref="D22"/>
    </sheetView>
  </sheetViews>
  <sheetFormatPr defaultColWidth="8.875" defaultRowHeight="16.5"/>
  <cols>
    <col min="1" max="1" width="55" style="5" customWidth="1"/>
    <col min="2" max="2" width="21.875" style="6" customWidth="1"/>
    <col min="3" max="3" width="24.375" style="6" customWidth="1"/>
    <col min="4" max="4" width="20.625" style="6" customWidth="1"/>
    <col min="5" max="5" width="21.625" style="6" customWidth="1"/>
    <col min="6" max="6" width="24.5" style="6" customWidth="1"/>
    <col min="7" max="16384" width="8.875" style="6"/>
  </cols>
  <sheetData>
    <row r="1" spans="1:6" s="8" customFormat="1">
      <c r="A1" s="9" t="s">
        <v>15</v>
      </c>
      <c r="B1" s="8">
        <v>2027</v>
      </c>
      <c r="C1" s="8">
        <v>2028</v>
      </c>
      <c r="D1" s="8">
        <v>2029</v>
      </c>
      <c r="E1" s="8">
        <v>2030</v>
      </c>
      <c r="F1" s="8">
        <v>2031</v>
      </c>
    </row>
    <row r="3" spans="1:6" s="11" customFormat="1">
      <c r="A3" s="10" t="s">
        <v>12</v>
      </c>
    </row>
    <row r="4" spans="1:6">
      <c r="A4" s="5" t="s">
        <v>61</v>
      </c>
      <c r="B4" s="43">
        <v>70</v>
      </c>
      <c r="C4" s="43">
        <v>70</v>
      </c>
      <c r="D4" s="43">
        <v>70</v>
      </c>
      <c r="E4" s="43">
        <v>70</v>
      </c>
      <c r="F4" s="43">
        <v>70</v>
      </c>
    </row>
    <row r="5" spans="1:6" ht="17.25" thickBot="1">
      <c r="B5" s="43"/>
      <c r="C5" s="43"/>
      <c r="D5" s="43"/>
      <c r="E5" s="43"/>
      <c r="F5" s="43"/>
    </row>
    <row r="6" spans="1:6" s="14" customFormat="1">
      <c r="A6" s="12" t="s">
        <v>8</v>
      </c>
      <c r="B6" s="13"/>
      <c r="C6" s="13"/>
      <c r="D6" s="13"/>
      <c r="E6" s="13"/>
      <c r="F6" s="13"/>
    </row>
    <row r="7" spans="1:6" s="93" customFormat="1">
      <c r="A7" s="45" t="s">
        <v>52</v>
      </c>
      <c r="B7" s="96">
        <f>B4</f>
        <v>70</v>
      </c>
      <c r="C7" s="96">
        <f t="shared" ref="C7:F7" si="0">C4</f>
        <v>70</v>
      </c>
      <c r="D7" s="96">
        <f t="shared" si="0"/>
        <v>70</v>
      </c>
      <c r="E7" s="96">
        <f t="shared" si="0"/>
        <v>70</v>
      </c>
      <c r="F7" s="96">
        <f t="shared" si="0"/>
        <v>70</v>
      </c>
    </row>
    <row r="8" spans="1:6" s="18" customFormat="1" ht="17.25" thickBot="1">
      <c r="A8" s="46" t="s">
        <v>51</v>
      </c>
      <c r="B8" s="47">
        <v>0</v>
      </c>
      <c r="C8" s="47">
        <v>0</v>
      </c>
      <c r="D8" s="47">
        <v>0</v>
      </c>
      <c r="E8" s="47">
        <v>0</v>
      </c>
      <c r="F8" s="47">
        <v>0</v>
      </c>
    </row>
    <row r="10" spans="1:6">
      <c r="A10" s="5" t="s">
        <v>9</v>
      </c>
      <c r="B10" s="7">
        <v>1</v>
      </c>
      <c r="C10" s="7">
        <v>1</v>
      </c>
      <c r="D10" s="7">
        <v>1</v>
      </c>
      <c r="E10" s="7">
        <v>1</v>
      </c>
      <c r="F10" s="7">
        <v>1</v>
      </c>
    </row>
    <row r="11" spans="1:6" ht="17.25" thickBot="1"/>
    <row r="12" spans="1:6" s="14" customFormat="1">
      <c r="A12" s="12" t="s">
        <v>10</v>
      </c>
    </row>
    <row r="13" spans="1:6" s="93" customFormat="1">
      <c r="A13" s="45" t="s">
        <v>52</v>
      </c>
      <c r="B13" s="97">
        <f>B7-B14</f>
        <v>0</v>
      </c>
      <c r="C13" s="97">
        <f t="shared" ref="C13:F13" si="1">C7-C14</f>
        <v>0</v>
      </c>
      <c r="D13" s="97">
        <f t="shared" si="1"/>
        <v>0</v>
      </c>
      <c r="E13" s="97">
        <f t="shared" si="1"/>
        <v>0</v>
      </c>
      <c r="F13" s="97">
        <f t="shared" si="1"/>
        <v>0</v>
      </c>
    </row>
    <row r="14" spans="1:6" s="18" customFormat="1" ht="17.25" thickBot="1">
      <c r="A14" s="46" t="s">
        <v>51</v>
      </c>
      <c r="B14" s="17">
        <f>B7*B10</f>
        <v>70</v>
      </c>
      <c r="C14" s="17">
        <f t="shared" ref="C14:F14" si="2">C7*C10</f>
        <v>70</v>
      </c>
      <c r="D14" s="17">
        <f t="shared" si="2"/>
        <v>70</v>
      </c>
      <c r="E14" s="17">
        <f t="shared" si="2"/>
        <v>70</v>
      </c>
      <c r="F14" s="17">
        <f t="shared" si="2"/>
        <v>70</v>
      </c>
    </row>
    <row r="16" spans="1:6" s="19" customFormat="1" ht="17.25" thickBot="1">
      <c r="A16" s="10" t="s">
        <v>2</v>
      </c>
    </row>
    <row r="17" spans="1:6" s="14" customFormat="1">
      <c r="A17" s="12" t="s">
        <v>8</v>
      </c>
    </row>
    <row r="18" spans="1:6" s="93" customFormat="1">
      <c r="A18" s="45" t="s">
        <v>52</v>
      </c>
      <c r="B18" s="20">
        <f>B$7*'Výsledky CMA'!C13</f>
        <v>52853938.022891589</v>
      </c>
      <c r="C18" s="20">
        <f>C$7*'Výsledky CMA'!D13</f>
        <v>0</v>
      </c>
      <c r="D18" s="20">
        <f>D$7*'Výsledky CMA'!E13</f>
        <v>0</v>
      </c>
      <c r="E18" s="20">
        <f>E$7*'Výsledky CMA'!F13</f>
        <v>0</v>
      </c>
      <c r="F18" s="20">
        <f>F$7*'Výsledky CMA'!G13</f>
        <v>0</v>
      </c>
    </row>
    <row r="19" spans="1:6" s="93" customFormat="1">
      <c r="A19" s="15"/>
      <c r="C19" s="20">
        <f>C$7*'Výsledky CMA'!C13</f>
        <v>52853938.022891589</v>
      </c>
      <c r="D19" s="20">
        <f>D$7*'Výsledky CMA'!D13</f>
        <v>0</v>
      </c>
      <c r="E19" s="20">
        <f>E$7*'Výsledky CMA'!E13</f>
        <v>0</v>
      </c>
      <c r="F19" s="20">
        <f>F$7*'Výsledky CMA'!F13</f>
        <v>0</v>
      </c>
    </row>
    <row r="20" spans="1:6" s="93" customFormat="1">
      <c r="A20" s="15"/>
      <c r="D20" s="20">
        <f>D$7*'Výsledky CMA'!C13</f>
        <v>52853938.022891589</v>
      </c>
      <c r="E20" s="20">
        <f>E$7*'Výsledky CMA'!D13</f>
        <v>0</v>
      </c>
      <c r="F20" s="20">
        <f>F$7*'Výsledky CMA'!E13</f>
        <v>0</v>
      </c>
    </row>
    <row r="21" spans="1:6" s="93" customFormat="1">
      <c r="A21" s="15"/>
      <c r="E21" s="20">
        <f>E$7*'Výsledky CMA'!C13</f>
        <v>52853938.022891589</v>
      </c>
      <c r="F21" s="20">
        <f>F$7*'Výsledky CMA'!D13</f>
        <v>0</v>
      </c>
    </row>
    <row r="22" spans="1:6" s="93" customFormat="1">
      <c r="A22" s="15"/>
      <c r="F22" s="20">
        <f>F$7*'Výsledky CMA'!C13</f>
        <v>52853938.022891589</v>
      </c>
    </row>
    <row r="23" spans="1:6" s="93" customFormat="1">
      <c r="A23" s="15"/>
      <c r="F23" s="22"/>
    </row>
    <row r="24" spans="1:6" s="93" customFormat="1">
      <c r="A24" s="45" t="s">
        <v>51</v>
      </c>
      <c r="B24" s="20">
        <f>B$8*'Výsledky CMA'!C12</f>
        <v>0</v>
      </c>
      <c r="C24" s="20">
        <f>C$8*'Výsledky CMA'!D12</f>
        <v>0</v>
      </c>
      <c r="D24" s="20">
        <f>D$8*'Výsledky CMA'!E12</f>
        <v>0</v>
      </c>
      <c r="E24" s="20">
        <f>E$8*'Výsledky CMA'!F12</f>
        <v>0</v>
      </c>
      <c r="F24" s="20">
        <f>F$8*'Výsledky CMA'!G12</f>
        <v>0</v>
      </c>
    </row>
    <row r="25" spans="1:6" s="93" customFormat="1">
      <c r="A25" s="15"/>
      <c r="B25" s="20"/>
      <c r="C25" s="20">
        <f>C$8*'Výsledky CMA'!C12</f>
        <v>0</v>
      </c>
      <c r="D25" s="20">
        <f>D$8*'Výsledky CMA'!D12</f>
        <v>0</v>
      </c>
      <c r="E25" s="20">
        <f>E$8*'Výsledky CMA'!E12</f>
        <v>0</v>
      </c>
      <c r="F25" s="20">
        <f>F$8*'Výsledky CMA'!F12</f>
        <v>0</v>
      </c>
    </row>
    <row r="26" spans="1:6" s="93" customFormat="1">
      <c r="A26" s="15"/>
      <c r="B26" s="20"/>
      <c r="C26" s="20"/>
      <c r="D26" s="20">
        <f>D$8*'Výsledky CMA'!C12</f>
        <v>0</v>
      </c>
      <c r="E26" s="20">
        <f>E$8*'Výsledky CMA'!D12</f>
        <v>0</v>
      </c>
      <c r="F26" s="20">
        <f>F$8*'Výsledky CMA'!E12</f>
        <v>0</v>
      </c>
    </row>
    <row r="27" spans="1:6" s="93" customFormat="1">
      <c r="A27" s="15"/>
      <c r="B27" s="20"/>
      <c r="C27" s="20"/>
      <c r="D27" s="20"/>
      <c r="E27" s="20">
        <f>E$8*'Výsledky CMA'!C12</f>
        <v>0</v>
      </c>
      <c r="F27" s="20">
        <f>F$8*'Výsledky CMA'!D12</f>
        <v>0</v>
      </c>
    </row>
    <row r="28" spans="1:6" s="18" customFormat="1" ht="17.25" thickBot="1">
      <c r="A28" s="24"/>
      <c r="B28" s="95"/>
      <c r="C28" s="95"/>
      <c r="D28" s="95"/>
      <c r="E28" s="95"/>
      <c r="F28" s="95">
        <f>F$8*'Výsledky CMA'!C12</f>
        <v>0</v>
      </c>
    </row>
    <row r="29" spans="1:6" s="93" customFormat="1">
      <c r="A29" s="15" t="s">
        <v>10</v>
      </c>
    </row>
    <row r="30" spans="1:6" s="93" customFormat="1">
      <c r="A30" s="45" t="s">
        <v>52</v>
      </c>
      <c r="B30" s="20">
        <f>B$13*'Výsledky CMA'!C13</f>
        <v>0</v>
      </c>
      <c r="C30" s="20">
        <f>C$13*'Výsledky CMA'!D13</f>
        <v>0</v>
      </c>
      <c r="D30" s="20">
        <f>D$13*'Výsledky CMA'!E13</f>
        <v>0</v>
      </c>
      <c r="E30" s="20">
        <f>E$13*'Výsledky CMA'!F13</f>
        <v>0</v>
      </c>
      <c r="F30" s="20">
        <f>F$13*'Výsledky CMA'!G13</f>
        <v>0</v>
      </c>
    </row>
    <row r="31" spans="1:6" s="93" customFormat="1">
      <c r="A31" s="15"/>
      <c r="B31" s="20"/>
      <c r="C31" s="20">
        <f>C$13*'Výsledky CMA'!C13</f>
        <v>0</v>
      </c>
      <c r="D31" s="20">
        <f>D$13*'Výsledky CMA'!D13</f>
        <v>0</v>
      </c>
      <c r="E31" s="20">
        <f>E$13*'Výsledky CMA'!E13</f>
        <v>0</v>
      </c>
      <c r="F31" s="20">
        <f>F$13*'Výsledky CMA'!F13</f>
        <v>0</v>
      </c>
    </row>
    <row r="32" spans="1:6" s="93" customFormat="1">
      <c r="A32" s="15"/>
      <c r="B32" s="20"/>
      <c r="C32" s="20"/>
      <c r="D32" s="20">
        <f>D$13*'Výsledky CMA'!C13</f>
        <v>0</v>
      </c>
      <c r="E32" s="20">
        <f>E$13*'Výsledky CMA'!D13</f>
        <v>0</v>
      </c>
      <c r="F32" s="20">
        <f>F$13*'Výsledky CMA'!E13</f>
        <v>0</v>
      </c>
    </row>
    <row r="33" spans="1:6" s="93" customFormat="1">
      <c r="A33" s="15"/>
      <c r="B33" s="20"/>
      <c r="C33" s="20"/>
      <c r="D33" s="20"/>
      <c r="E33" s="20">
        <f>E$13*'Výsledky CMA'!C13</f>
        <v>0</v>
      </c>
      <c r="F33" s="20">
        <f>F$13*'Výsledky CMA'!D13</f>
        <v>0</v>
      </c>
    </row>
    <row r="34" spans="1:6" s="93" customFormat="1">
      <c r="A34" s="15"/>
      <c r="B34" s="20"/>
      <c r="C34" s="20"/>
      <c r="D34" s="20"/>
      <c r="E34" s="20"/>
      <c r="F34" s="20">
        <f>F$13*'Výsledky CMA'!C13</f>
        <v>0</v>
      </c>
    </row>
    <row r="35" spans="1:6" s="93" customFormat="1">
      <c r="A35" s="15"/>
    </row>
    <row r="36" spans="1:6" s="93" customFormat="1">
      <c r="A36" s="15"/>
    </row>
    <row r="37" spans="1:6" s="93" customFormat="1">
      <c r="A37" s="45" t="s">
        <v>51</v>
      </c>
      <c r="B37" s="20">
        <f>B$14*'Výsledky CMA'!C12</f>
        <v>54933639.88000001</v>
      </c>
      <c r="C37" s="20">
        <f>C$14*'Výsledky CMA'!D12</f>
        <v>0</v>
      </c>
      <c r="D37" s="20">
        <f>D$14*'Výsledky CMA'!E12</f>
        <v>0</v>
      </c>
      <c r="E37" s="20">
        <f>E$14*'Výsledky CMA'!F12</f>
        <v>0</v>
      </c>
      <c r="F37" s="20">
        <f>F$14*'Výsledky CMA'!G12</f>
        <v>0</v>
      </c>
    </row>
    <row r="38" spans="1:6" s="93" customFormat="1">
      <c r="A38" s="15"/>
      <c r="B38" s="20"/>
      <c r="C38" s="20">
        <f>C$14*'Výsledky CMA'!C12</f>
        <v>54933639.88000001</v>
      </c>
      <c r="D38" s="20">
        <f>D$14*'Výsledky CMA'!D12</f>
        <v>0</v>
      </c>
      <c r="E38" s="20">
        <f>E$14*'Výsledky CMA'!E12</f>
        <v>0</v>
      </c>
      <c r="F38" s="20">
        <f>F$14*'Výsledky CMA'!F12</f>
        <v>0</v>
      </c>
    </row>
    <row r="39" spans="1:6" s="93" customFormat="1">
      <c r="A39" s="15"/>
      <c r="B39" s="20"/>
      <c r="C39" s="20"/>
      <c r="D39" s="20">
        <f>D$14*'Výsledky CMA'!C12</f>
        <v>54933639.88000001</v>
      </c>
      <c r="E39" s="20">
        <f>E$14*'Výsledky CMA'!D12</f>
        <v>0</v>
      </c>
      <c r="F39" s="20">
        <f>F$14*'Výsledky CMA'!E12</f>
        <v>0</v>
      </c>
    </row>
    <row r="40" spans="1:6" s="93" customFormat="1">
      <c r="A40" s="15"/>
      <c r="B40" s="20"/>
      <c r="C40" s="20"/>
      <c r="D40" s="20"/>
      <c r="E40" s="20">
        <f>E$14*'Výsledky CMA'!C12</f>
        <v>54933639.88000001</v>
      </c>
      <c r="F40" s="20">
        <f>F$14*'Výsledky CMA'!D12</f>
        <v>0</v>
      </c>
    </row>
    <row r="41" spans="1:6" s="18" customFormat="1" ht="17.25" thickBot="1">
      <c r="A41" s="24"/>
      <c r="B41" s="95"/>
      <c r="C41" s="95"/>
      <c r="D41" s="95"/>
      <c r="E41" s="95"/>
      <c r="F41" s="95">
        <f>F$14*'Výsledky CMA'!C12</f>
        <v>54933639.88000001</v>
      </c>
    </row>
    <row r="42" spans="1:6" ht="17.25" thickBot="1">
      <c r="A42" s="15"/>
      <c r="B42" s="22"/>
      <c r="C42" s="22"/>
      <c r="D42" s="22"/>
    </row>
    <row r="43" spans="1:6" s="30" customFormat="1">
      <c r="A43" s="28" t="s">
        <v>8</v>
      </c>
      <c r="B43" s="29">
        <f>SUM(B18:B28)</f>
        <v>52853938.022891589</v>
      </c>
      <c r="C43" s="29">
        <f>SUM(C18:C28)</f>
        <v>52853938.022891589</v>
      </c>
      <c r="D43" s="29">
        <f>SUM(D18:D28)</f>
        <v>52853938.022891589</v>
      </c>
      <c r="E43" s="29">
        <f>SUM(E18:E28)</f>
        <v>52853938.022891589</v>
      </c>
      <c r="F43" s="29">
        <f>SUM(F18:F28)</f>
        <v>52853938.022891589</v>
      </c>
    </row>
    <row r="44" spans="1:6" s="33" customFormat="1">
      <c r="A44" s="31" t="s">
        <v>10</v>
      </c>
      <c r="B44" s="32">
        <f>SUM(B30:B42)</f>
        <v>54933639.88000001</v>
      </c>
      <c r="C44" s="32">
        <f>SUM(C30:C42)</f>
        <v>54933639.88000001</v>
      </c>
      <c r="D44" s="32">
        <f>SUM(D30:D42)</f>
        <v>54933639.88000001</v>
      </c>
      <c r="E44" s="32">
        <f>SUM(E30:E42)</f>
        <v>54933639.88000001</v>
      </c>
      <c r="F44" s="32">
        <f>SUM(F30:F42)</f>
        <v>54933639.88000001</v>
      </c>
    </row>
    <row r="45" spans="1:6" s="36" customFormat="1" ht="17.25" thickBot="1">
      <c r="A45" s="34" t="s">
        <v>11</v>
      </c>
      <c r="B45" s="35">
        <f>B44-B43</f>
        <v>2079701.8571084216</v>
      </c>
      <c r="C45" s="35">
        <f t="shared" ref="C45:F45" si="3">C44-C43</f>
        <v>2079701.8571084216</v>
      </c>
      <c r="D45" s="35">
        <f t="shared" si="3"/>
        <v>2079701.8571084216</v>
      </c>
      <c r="E45" s="35">
        <f t="shared" si="3"/>
        <v>2079701.8571084216</v>
      </c>
      <c r="F45" s="35">
        <f t="shared" si="3"/>
        <v>2079701.8571084216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Vstupní data</vt:lpstr>
      <vt:lpstr>CMA</vt:lpstr>
      <vt:lpstr>Výsledky CMA</vt:lpstr>
      <vt:lpstr>BIA bez ZUM</vt:lpstr>
      <vt:lpstr>BIA se ZUM</vt:lpstr>
      <vt:lpstr>CA se ZUM - penetrace +50%</vt:lpstr>
      <vt:lpstr>CA se ZUM - penetrace -50%</vt:lpstr>
      <vt:lpstr>CA Náklady ZUM +10%</vt:lpstr>
      <vt:lpstr>CA Náklady ZUM - 10%</vt:lpstr>
      <vt:lpstr>Výpočet potenciálních pacientů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Zigmond</dc:creator>
  <cp:lastModifiedBy>Urgošík Dušan</cp:lastModifiedBy>
  <cp:lastPrinted>2025-12-12T14:41:26Z</cp:lastPrinted>
  <dcterms:created xsi:type="dcterms:W3CDTF">2024-05-22T15:08:03Z</dcterms:created>
  <dcterms:modified xsi:type="dcterms:W3CDTF">2025-12-12T14:42:17Z</dcterms:modified>
</cp:coreProperties>
</file>